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tnrproperties-my.sharepoint.com/personal/tony_houseway2wealth_com/Documents/Documents/Business/Backup/MTZBC/"/>
    </mc:Choice>
  </mc:AlternateContent>
  <xr:revisionPtr revIDLastSave="0" documentId="8_{B2CCC783-F09B-419F-B659-4DBF215E8AD8}" xr6:coauthVersionLast="47" xr6:coauthVersionMax="47" xr10:uidLastSave="{00000000-0000-0000-0000-000000000000}"/>
  <bookViews>
    <workbookView xWindow="-28920" yWindow="-120" windowWidth="29040" windowHeight="15840" tabRatio="640" xr2:uid="{00000000-000D-0000-FFFF-FFFF00000000}"/>
  </bookViews>
  <sheets>
    <sheet name="Paycheck Calculator" sheetId="15" r:id="rId1"/>
    <sheet name="Federal Tax Tables NEW" sheetId="16" r:id="rId2"/>
    <sheet name="©" sheetId="4" r:id="rId3"/>
  </sheets>
  <definedNames>
    <definedName name="_xlnm.Print_Area" localSheetId="0">'Paycheck Calculator'!$A$1:$G$71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16" l="1"/>
  <c r="B61" i="16"/>
  <c r="B60" i="16"/>
  <c r="B59" i="16"/>
  <c r="B58" i="16"/>
  <c r="B57" i="16"/>
  <c r="B56" i="16"/>
  <c r="L51" i="16"/>
  <c r="F51" i="16"/>
  <c r="A51" i="16"/>
  <c r="L50" i="16"/>
  <c r="F50" i="16"/>
  <c r="A50" i="16"/>
  <c r="L49" i="16"/>
  <c r="F49" i="16"/>
  <c r="A49" i="16"/>
  <c r="L48" i="16"/>
  <c r="K48" i="16"/>
  <c r="F48" i="16"/>
  <c r="A48" i="16"/>
  <c r="L47" i="16"/>
  <c r="F47" i="16"/>
  <c r="A47" i="16"/>
  <c r="L46" i="16"/>
  <c r="F46" i="16"/>
  <c r="A46" i="16"/>
  <c r="L45" i="16"/>
  <c r="K46" i="16" s="1"/>
  <c r="H45" i="16"/>
  <c r="F45" i="16"/>
  <c r="H46" i="16" s="1"/>
  <c r="C45" i="16"/>
  <c r="A45" i="16"/>
  <c r="C46" i="16" s="1"/>
  <c r="L44" i="16"/>
  <c r="M45" i="16" s="1"/>
  <c r="L40" i="16"/>
  <c r="K40" i="16"/>
  <c r="F40" i="16"/>
  <c r="A40" i="16"/>
  <c r="L39" i="16"/>
  <c r="F39" i="16"/>
  <c r="A39" i="16"/>
  <c r="L38" i="16"/>
  <c r="K39" i="16" s="1"/>
  <c r="F38" i="16"/>
  <c r="A38" i="16"/>
  <c r="L37" i="16"/>
  <c r="K38" i="16" s="1"/>
  <c r="F37" i="16"/>
  <c r="A37" i="16"/>
  <c r="L36" i="16"/>
  <c r="F36" i="16"/>
  <c r="A36" i="16"/>
  <c r="L35" i="16"/>
  <c r="K36" i="16" s="1"/>
  <c r="K35" i="16"/>
  <c r="H35" i="16"/>
  <c r="F35" i="16"/>
  <c r="H36" i="16" s="1"/>
  <c r="A35" i="16"/>
  <c r="L34" i="16"/>
  <c r="H34" i="16"/>
  <c r="F34" i="16"/>
  <c r="C34" i="16"/>
  <c r="A34" i="16"/>
  <c r="C35" i="16" s="1"/>
  <c r="C36" i="16" s="1"/>
  <c r="L33" i="16"/>
  <c r="K34" i="16" s="1"/>
  <c r="L29" i="16"/>
  <c r="F29" i="16"/>
  <c r="A29" i="16"/>
  <c r="L28" i="16"/>
  <c r="K29" i="16" s="1"/>
  <c r="F28" i="16"/>
  <c r="A28" i="16"/>
  <c r="L27" i="16"/>
  <c r="K27" i="16"/>
  <c r="F27" i="16"/>
  <c r="A27" i="16"/>
  <c r="L26" i="16"/>
  <c r="F26" i="16"/>
  <c r="A26" i="16"/>
  <c r="L25" i="16"/>
  <c r="K26" i="16" s="1"/>
  <c r="F25" i="16"/>
  <c r="A25" i="16"/>
  <c r="L24" i="16"/>
  <c r="K25" i="16" s="1"/>
  <c r="F24" i="16"/>
  <c r="A24" i="16"/>
  <c r="L23" i="16"/>
  <c r="H23" i="16"/>
  <c r="F23" i="16"/>
  <c r="H24" i="16" s="1"/>
  <c r="C23" i="16"/>
  <c r="A23" i="16"/>
  <c r="C24" i="16" s="1"/>
  <c r="L22" i="16"/>
  <c r="M23" i="16" s="1"/>
  <c r="R81" i="15"/>
  <c r="R76" i="15" s="1"/>
  <c r="S87" i="15"/>
  <c r="S88" i="15" s="1"/>
  <c r="C47" i="16" l="1"/>
  <c r="H47" i="16"/>
  <c r="H48" i="16" s="1"/>
  <c r="C48" i="16"/>
  <c r="C49" i="16" s="1"/>
  <c r="H49" i="16"/>
  <c r="C37" i="16"/>
  <c r="C50" i="16"/>
  <c r="H37" i="16"/>
  <c r="H50" i="16"/>
  <c r="C25" i="16"/>
  <c r="H25" i="16"/>
  <c r="C38" i="16"/>
  <c r="C51" i="16"/>
  <c r="H38" i="16"/>
  <c r="H51" i="16"/>
  <c r="C26" i="16"/>
  <c r="C27" i="16" s="1"/>
  <c r="C28" i="16" s="1"/>
  <c r="C29" i="16" s="1"/>
  <c r="H26" i="16"/>
  <c r="H27" i="16" s="1"/>
  <c r="C39" i="16"/>
  <c r="C40" i="16" s="1"/>
  <c r="H39" i="16"/>
  <c r="H40" i="16" s="1"/>
  <c r="H28" i="16"/>
  <c r="H29" i="16" s="1"/>
  <c r="K49" i="16"/>
  <c r="K28" i="16"/>
  <c r="K45" i="16"/>
  <c r="K24" i="16"/>
  <c r="K37" i="16"/>
  <c r="M46" i="16"/>
  <c r="M47" i="16" s="1"/>
  <c r="K51" i="16"/>
  <c r="M34" i="16"/>
  <c r="M35" i="16" s="1"/>
  <c r="M36" i="16" s="1"/>
  <c r="M37" i="16" s="1"/>
  <c r="M38" i="16" s="1"/>
  <c r="M39" i="16" s="1"/>
  <c r="M40" i="16" s="1"/>
  <c r="K23" i="16"/>
  <c r="M24" i="16" s="1"/>
  <c r="M25" i="16" s="1"/>
  <c r="M26" i="16" s="1"/>
  <c r="M27" i="16" s="1"/>
  <c r="M28" i="16" s="1"/>
  <c r="M29" i="16" s="1"/>
  <c r="K50" i="16"/>
  <c r="K47" i="16"/>
  <c r="R95" i="15"/>
  <c r="Q95" i="15"/>
  <c r="S86" i="15"/>
  <c r="S89" i="15" s="1"/>
  <c r="S90" i="15" s="1"/>
  <c r="I2" i="15"/>
  <c r="M48" i="16" l="1"/>
  <c r="M49" i="16" s="1"/>
  <c r="M50" i="16" s="1"/>
  <c r="M51" i="16" s="1"/>
  <c r="S91" i="15"/>
  <c r="S94" i="15" s="1"/>
  <c r="S97" i="15" s="1"/>
  <c r="S93" i="15"/>
  <c r="S92" i="15"/>
  <c r="B6" i="4"/>
  <c r="F12" i="15" l="1"/>
  <c r="F14" i="15"/>
  <c r="F13" i="15"/>
  <c r="Q86" i="15" l="1"/>
  <c r="Q89" i="15" s="1"/>
  <c r="Q90" i="15" s="1"/>
  <c r="F7" i="15"/>
  <c r="F18" i="15" s="1"/>
  <c r="R91" i="15" l="1"/>
  <c r="R93" i="15"/>
  <c r="Q92" i="15"/>
  <c r="Q91" i="15"/>
  <c r="Q93" i="15"/>
  <c r="R92" i="15"/>
  <c r="F6" i="15"/>
  <c r="Q94" i="15" l="1"/>
  <c r="Q96" i="15" s="1"/>
  <c r="Q97" i="15" s="1"/>
  <c r="R94" i="15"/>
  <c r="R96" i="15" s="1"/>
  <c r="R97" i="15" s="1"/>
  <c r="A54" i="15"/>
  <c r="A53" i="15"/>
  <c r="A61" i="15"/>
  <c r="A60" i="15"/>
  <c r="A59" i="15"/>
  <c r="A58" i="15"/>
  <c r="A57" i="15"/>
  <c r="A56" i="15"/>
  <c r="A55" i="15"/>
  <c r="A52" i="15"/>
  <c r="A51" i="15"/>
  <c r="F24" i="15"/>
  <c r="B61" i="15" s="1"/>
  <c r="F23" i="15"/>
  <c r="B60" i="15" s="1"/>
  <c r="F22" i="15"/>
  <c r="B59" i="15" s="1"/>
  <c r="B54" i="15" l="1"/>
  <c r="F8" i="15"/>
  <c r="F10" i="15"/>
  <c r="B55" i="15"/>
  <c r="F16" i="15" l="1"/>
  <c r="B53" i="15"/>
  <c r="B57" i="15" l="1"/>
  <c r="B52" i="15"/>
  <c r="F20" i="15"/>
  <c r="F26" i="15" s="1"/>
  <c r="B58" i="15" l="1"/>
  <c r="B51" i="15"/>
  <c r="B56" i="15" l="1"/>
  <c r="B5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Bejanishvili</author>
  </authors>
  <commentList>
    <comment ref="E6" authorId="0" shapeId="0" xr:uid="{1525C9E7-0C83-4BF5-BD30-A7D008E7B863}">
      <text>
        <r>
          <rPr>
            <b/>
            <sz val="9"/>
            <color indexed="81"/>
            <rFont val="Tahoma"/>
            <family val="2"/>
          </rPr>
          <t xml:space="preserve">Estimated Gross Annual Pay:
</t>
        </r>
        <r>
          <rPr>
            <sz val="9"/>
            <color indexed="81"/>
            <rFont val="Tahoma"/>
            <family val="2"/>
          </rPr>
          <t>This amount is only an estimate as it does not take into account any bonus payments, pay raises, taxable compensations, etc that affect your gross pay.</t>
        </r>
      </text>
    </comment>
    <comment ref="E8" authorId="0" shapeId="0" xr:uid="{9D55E756-D0E6-44F0-9427-FFD3325AC9D0}">
      <text>
        <r>
          <rPr>
            <b/>
            <sz val="9"/>
            <color indexed="81"/>
            <rFont val="Tahoma"/>
            <family val="2"/>
          </rPr>
          <t xml:space="preserve">FICA Social Security:
</t>
        </r>
        <r>
          <rPr>
            <sz val="9"/>
            <color indexed="81"/>
            <rFont val="Tahoma"/>
            <family val="2"/>
          </rPr>
          <t>Social Security Tax is 6.2% of your gross earnings based on the 2020 IRS Publication 15. The annual limit for Social Security deductions that exist is neglected as this calculator does not take into account year-to-date totals.</t>
        </r>
      </text>
    </comment>
    <comment ref="E10" authorId="0" shapeId="0" xr:uid="{EB4F15C2-7D40-44EB-81D4-9895FCFB03F7}">
      <text>
        <r>
          <rPr>
            <b/>
            <sz val="9"/>
            <color indexed="81"/>
            <rFont val="Tahoma"/>
            <family val="2"/>
          </rPr>
          <t xml:space="preserve">FICA Medicare:
</t>
        </r>
        <r>
          <rPr>
            <sz val="9"/>
            <color indexed="81"/>
            <rFont val="Tahoma"/>
            <family val="2"/>
          </rPr>
          <t>Medicare Tax is 1.45% of your gross earnings based on the 2020 IRS Publication 15. Unlike Social Security deductions, there is no limit for Medicare deductions.</t>
        </r>
      </text>
    </comment>
    <comment ref="A12" authorId="0" shapeId="0" xr:uid="{28BB1B55-DF97-4645-9AC2-EA313E1D94F1}">
      <text>
        <r>
          <rPr>
            <b/>
            <sz val="9"/>
            <color indexed="81"/>
            <rFont val="Tahoma"/>
            <family val="2"/>
          </rPr>
          <t xml:space="preserve">Filing Status:
</t>
        </r>
        <r>
          <rPr>
            <sz val="9"/>
            <color indexed="81"/>
            <rFont val="Tahoma"/>
            <family val="2"/>
          </rPr>
          <t>You may choose either "Single", "Married", or "Married but use Single rate" as your income filing status.</t>
        </r>
      </text>
    </comment>
    <comment ref="A13" authorId="0" shapeId="0" xr:uid="{AE848601-DC6C-4EE0-883A-4AF368E203B5}">
      <text>
        <r>
          <rPr>
            <b/>
            <sz val="9"/>
            <color indexed="81"/>
            <rFont val="Tahoma"/>
            <family val="2"/>
          </rPr>
          <t>Number of Federal Allowances:</t>
        </r>
        <r>
          <rPr>
            <sz val="9"/>
            <color indexed="81"/>
            <rFont val="Tahoma"/>
            <family val="2"/>
          </rPr>
          <t xml:space="preserve">
This is the number of allowances reported on your W-4 form. This number is used to determine the amount of reduction of gross annual pay before calculation of the federal tax withholding. The number of allowances is normally based on the number of dependents. The most recent information regarding the amount associated with a single allowance is specified in IRS Publication 15. This information is specific to a tax year and subject to annual changes.</t>
        </r>
      </text>
    </comment>
    <comment ref="A14" authorId="0" shapeId="0" xr:uid="{D89F0B1A-A8C5-4350-A722-72BD29916B41}">
      <text>
        <r>
          <rPr>
            <b/>
            <sz val="9"/>
            <color indexed="81"/>
            <rFont val="Tahoma"/>
            <family val="2"/>
          </rPr>
          <t xml:space="preserve">Additional Amount to Withhold:
</t>
        </r>
        <r>
          <rPr>
            <sz val="9"/>
            <color indexed="81"/>
            <rFont val="Tahoma"/>
            <family val="2"/>
          </rPr>
          <t>This is an additional amount, if any, you want to be withheld from each paycheck. This reduces the Net Paycheck amount and increases the amount of Federal Tax.</t>
        </r>
      </text>
    </comment>
    <comment ref="A18" authorId="0" shapeId="0" xr:uid="{9CBF2EA4-B091-46F5-B1D1-B257EFC14A7A}">
      <text>
        <r>
          <rPr>
            <b/>
            <sz val="9"/>
            <color indexed="81"/>
            <rFont val="Tahoma"/>
            <family val="2"/>
          </rPr>
          <t xml:space="preserve">Filing Status:
</t>
        </r>
        <r>
          <rPr>
            <sz val="9"/>
            <color indexed="81"/>
            <rFont val="Tahoma"/>
            <family val="2"/>
          </rPr>
          <t>You may choose either "Single or Married Filing Separately", "Married Filing Jointly", or "Head of Household" as your income filing status.</t>
        </r>
      </text>
    </comment>
    <comment ref="A31" authorId="0" shapeId="0" xr:uid="{0E1BFC25-684D-41AA-9E21-C7BD88D4CE19}">
      <text>
        <r>
          <rPr>
            <b/>
            <sz val="9"/>
            <color indexed="81"/>
            <rFont val="Tahoma"/>
            <family val="2"/>
          </rPr>
          <t xml:space="preserve">Tax Deferral Plan:
</t>
        </r>
        <r>
          <rPr>
            <sz val="9"/>
            <color indexed="81"/>
            <rFont val="Tahoma"/>
            <family val="2"/>
          </rPr>
          <t>The percent of the gross income placed into a tax-deferral retirement account, such as 401(k) or 403(b) plan. These plans usually have limits on how much you can transfer, but this calculator does not take this into account.</t>
        </r>
      </text>
    </comment>
    <comment ref="A33" authorId="0" shapeId="0" xr:uid="{DC9C9B0F-B905-456D-A6B3-0A5953E62025}">
      <text>
        <r>
          <rPr>
            <b/>
            <sz val="9"/>
            <color indexed="81"/>
            <rFont val="Tahoma"/>
            <family val="2"/>
          </rPr>
          <t xml:space="preserve">ESI Health Insurance Premiums:
</t>
        </r>
        <r>
          <rPr>
            <sz val="9"/>
            <color indexed="81"/>
            <rFont val="Tahoma"/>
            <family val="2"/>
          </rPr>
          <t>Some employer-sponsored health insurance (ESI) plans are exempt from federal income and payroll taxes. Additionally, the portion of premiums employees pay is typically excluded from taxable income thus also excluded from FICA (Social Security and Medicare).</t>
        </r>
      </text>
    </comment>
    <comment ref="A37" authorId="0" shapeId="0" xr:uid="{351C5792-57BB-47A3-B010-B358F2C3C830}">
      <text>
        <r>
          <rPr>
            <b/>
            <sz val="9"/>
            <color indexed="81"/>
            <rFont val="Tahoma"/>
            <family val="2"/>
          </rPr>
          <t xml:space="preserve">State Tax:
</t>
        </r>
        <r>
          <rPr>
            <sz val="9"/>
            <color indexed="81"/>
            <rFont val="Tahoma"/>
            <family val="2"/>
          </rPr>
          <t>This calculator assumes that the state tax is a percentage of the federal taxable gross. This tax will vary from state to state, but you can find your state tax on the internet or estimate it from your pay stubs.</t>
        </r>
      </text>
    </comment>
    <comment ref="A38" authorId="0" shapeId="0" xr:uid="{1E7E520F-B26D-47DC-A580-D1582F328D76}">
      <text>
        <r>
          <rPr>
            <b/>
            <sz val="9"/>
            <color indexed="81"/>
            <rFont val="Tahoma"/>
            <family val="2"/>
          </rPr>
          <t xml:space="preserve">Local Tax:
</t>
        </r>
        <r>
          <rPr>
            <sz val="9"/>
            <color indexed="81"/>
            <rFont val="Tahoma"/>
            <family val="2"/>
          </rPr>
          <t>This calculator assumes that the local tax is a percentage of the federal taxable gross.</t>
        </r>
      </text>
    </comment>
  </commentList>
</comments>
</file>

<file path=xl/sharedStrings.xml><?xml version="1.0" encoding="utf-8"?>
<sst xmlns="http://schemas.openxmlformats.org/spreadsheetml/2006/main" count="184" uniqueCount="121">
  <si>
    <t>Gross Pay</t>
  </si>
  <si>
    <t>Weekly</t>
  </si>
  <si>
    <t>Biweekly</t>
  </si>
  <si>
    <t>Semimonthly</t>
  </si>
  <si>
    <t>Monthly</t>
  </si>
  <si>
    <t>Quarterly</t>
  </si>
  <si>
    <t>Semiannually</t>
  </si>
  <si>
    <t>Annually</t>
  </si>
  <si>
    <t>Payroll Period</t>
  </si>
  <si>
    <t>Periods per Year</t>
  </si>
  <si>
    <t>Allowance</t>
  </si>
  <si>
    <t>Federal Tax</t>
  </si>
  <si>
    <t>Insurance</t>
  </si>
  <si>
    <t>Federal Taxable Gross</t>
  </si>
  <si>
    <t>Post-Tax Deductions</t>
  </si>
  <si>
    <t>Local Tax</t>
  </si>
  <si>
    <t>Filing Status</t>
  </si>
  <si>
    <t>Payment Frequency</t>
  </si>
  <si>
    <t>Est. Gross Annual Pay</t>
  </si>
  <si>
    <t>Number of Allowances</t>
  </si>
  <si>
    <t>State Tax</t>
  </si>
  <si>
    <t>Other Deductions</t>
  </si>
  <si>
    <t>Post-Tax Reimbursements</t>
  </si>
  <si>
    <t>Net Paycheck</t>
  </si>
  <si>
    <t>Paycheck Calculator</t>
  </si>
  <si>
    <t>Tax Deferral Plan (401k)</t>
  </si>
  <si>
    <t>Post-Tax Reimbursement</t>
  </si>
  <si>
    <t>Daily</t>
  </si>
  <si>
    <t>Information form W-4</t>
  </si>
  <si>
    <t>Is Box in Step 2(c) Checked?</t>
  </si>
  <si>
    <t>Step 4(c): Extra withholding</t>
  </si>
  <si>
    <t>Step 4(b): Deductions</t>
  </si>
  <si>
    <t>Step 4(a): Other income (not from jobs)</t>
  </si>
  <si>
    <t>Health Insurance Premiums</t>
  </si>
  <si>
    <t>Post-Tax Adjustments</t>
  </si>
  <si>
    <t>Pre-Tax Adjustments (Not Included in Step 4(b))</t>
  </si>
  <si>
    <t>FICA Social Security (6.2%)</t>
  </si>
  <si>
    <t>FICA Medicare 1.45%</t>
  </si>
  <si>
    <t>Other Pre-Tax withholdings</t>
  </si>
  <si>
    <t>Periods Per Year</t>
  </si>
  <si>
    <t>Pay Period</t>
  </si>
  <si>
    <t>Head of Household</t>
  </si>
  <si>
    <t>HEAD OF HOUSEHOLD</t>
  </si>
  <si>
    <t>MARRIED FILING JOINTLY</t>
  </si>
  <si>
    <t>SINGLE OR MARRIED FILING SEPARATELY</t>
  </si>
  <si>
    <t>At least</t>
  </si>
  <si>
    <t>But less than</t>
  </si>
  <si>
    <t>Plus this percentage</t>
  </si>
  <si>
    <t>The tentative amount to withhold is:</t>
  </si>
  <si>
    <t>Single or Married Filing Separately</t>
  </si>
  <si>
    <t>Married Filing Jointly</t>
  </si>
  <si>
    <t>Source: irs.gov/pub/irs-pdf/p15t.pdf</t>
  </si>
  <si>
    <t>Adjusted Federal Taxable Gross</t>
  </si>
  <si>
    <t>Dependant Adjusted Withholding</t>
  </si>
  <si>
    <t>Source: irs.gov/pub/irs-pdf/fw4.pdf (pg3)</t>
  </si>
  <si>
    <t>Source: irs.gov/pub/irs-pdf/fw4.pdf (pg1)</t>
  </si>
  <si>
    <t>Other Dependents</t>
  </si>
  <si>
    <t>Qualifying children under age 17</t>
  </si>
  <si>
    <t>Step 3: Other Dependents</t>
  </si>
  <si>
    <t>Step 3: Dependents Under Age 17</t>
  </si>
  <si>
    <t>Local Tax Rate</t>
  </si>
  <si>
    <t>State Tax Rate</t>
  </si>
  <si>
    <t>With Forms W-4 From 2019 or Earlier</t>
  </si>
  <si>
    <t>Table 6. Percentage Method - Amount for One Withholding Allowance</t>
  </si>
  <si>
    <t>Wage Threashold</t>
  </si>
  <si>
    <t>Married</t>
  </si>
  <si>
    <t>Base Withholding Amount</t>
  </si>
  <si>
    <t>Excess over Threashold %</t>
  </si>
  <si>
    <t>Additional Amount to Withhold</t>
  </si>
  <si>
    <t>Other Post-Tax deductions</t>
  </si>
  <si>
    <t>Single</t>
  </si>
  <si>
    <t>(Use these if the Form W-4 is from 2019 or earlier)</t>
  </si>
  <si>
    <t>STANDARD  - Old W-4</t>
  </si>
  <si>
    <t>STANDARD - New W-4</t>
  </si>
  <si>
    <t>HIGHER - New W-4</t>
  </si>
  <si>
    <t>(Use these if the Form W-4 is from 2020 or later 
and the box in Step 2 of Form W-4 IS checked)</t>
  </si>
  <si>
    <t>(Use these if the Form W-4 is from 2020 or later 
and the box in Step 2 of Form W-4 IS NOT checked)</t>
  </si>
  <si>
    <t>W-4 Form</t>
  </si>
  <si>
    <t>Married Joint</t>
  </si>
  <si>
    <t>Married but use Single rate</t>
  </si>
  <si>
    <t>New W-4</t>
  </si>
  <si>
    <t>Old W-4</t>
  </si>
  <si>
    <t>New W-4 (2020 or later)</t>
  </si>
  <si>
    <t>Old W-4 (before 2020)</t>
  </si>
  <si>
    <t>Tentative Annual Withholding</t>
  </si>
  <si>
    <t>Filing Status and Withholdings (W-4 from 2019 or earlier)</t>
  </si>
  <si>
    <t>Filing Status and Withholdings (W-4 from 2020 or later)</t>
  </si>
  <si>
    <t>Number of Allowances from W-4</t>
  </si>
  <si>
    <t>Adjusted Wage Amount</t>
  </si>
  <si>
    <t>Amount of Allowance</t>
  </si>
  <si>
    <t>Estimated Pay Check</t>
  </si>
  <si>
    <t>By Spreadsheet123.com</t>
  </si>
  <si>
    <t>Do not delete this worksheet.</t>
  </si>
  <si>
    <t>If necessary, you may hide this worksheet by right-clicking on the tab and selecting Hide from the menu.</t>
  </si>
  <si>
    <t>This spreadsheet, including all worksheets and associated content is considered an intellectual property of Spreadsheet123 LTD and protected by intellectual property and copyright laws of United Kingdom and other intellectual property and copyright treaties.</t>
  </si>
  <si>
    <t>Full license agreement is available on our website. Please click on the link below or copy and paste the link URL to your browser to learn how you may or may not use this template.</t>
  </si>
  <si>
    <t>License Agreement</t>
  </si>
  <si>
    <t>https://www.spreadsheet123.com/calculators/net-paycheck-calculator.html</t>
  </si>
  <si>
    <t>https://www.spreadsheet123.com/EULA/privateuse-EULA.html</t>
  </si>
  <si>
    <t>This template is provided as-is for informational, illustrative, or/and educational purposes only and under no circumstances should be construed as financial, legal, or tax advice.</t>
  </si>
  <si>
    <t>The results provided by this calculator are only estimates and may not apply to your specific situation.</t>
  </si>
  <si>
    <t>Spreadsheet123 LTD strongly recommends seeking the advice of qualified professionals regarding financial or legal decisions.</t>
  </si>
  <si>
    <t>Dependants (Step 3, New W-4)</t>
  </si>
  <si>
    <t>No</t>
  </si>
  <si>
    <t>Income Tax Withholding Assistant for Employers (IRS)</t>
  </si>
  <si>
    <t>Publication 15 T (IRS)</t>
  </si>
  <si>
    <t>REFERENCES</t>
  </si>
  <si>
    <t>Disclaimer:</t>
  </si>
  <si>
    <t>RELATED TEMPLATES</t>
  </si>
  <si>
    <t>► Timesheet Templates</t>
  </si>
  <si>
    <t>► Weekly Shift Schedule</t>
  </si>
  <si>
    <t>► Staff Rotation Schedule</t>
  </si>
  <si>
    <t>► Payroll Calculator</t>
  </si>
  <si>
    <t>Tables below are copied from Page 11 of IRS Publication 15-T and must be updated every year.</t>
  </si>
  <si>
    <t>Federal Tax Tables - 2024</t>
  </si>
  <si>
    <t>Dependents - Step 3 W-4 Form (Page1) - 2024</t>
  </si>
  <si>
    <t>Standard Deductions - Step 4(b) W-4 Form (Page 3) - 2024</t>
  </si>
  <si>
    <t>Percentage Method Tables for Income Tax Withholding (For Wages Paid in 2024, using New W-4)</t>
  </si>
  <si>
    <t>← See Page 62 of IRS 2024 Publication 15-T (Table 7)</t>
  </si>
  <si>
    <t>For Wages Paid in 2024 using both New and earlier W-4 Forms</t>
  </si>
  <si>
    <t>New (2024) W-4 Employee's Withholding Certificate, https://www.irs.gov/pub/irs-pdf/fw4.pdf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</si>
</sst>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00_-;\-* #,##0.00_-;_-* &quot;-&quot;??_-;_-@_-"/>
    <numFmt numFmtId="165" formatCode="0.0%"/>
    <numFmt numFmtId="166" formatCode="_(&quot;$&quot;* #,##0_);_(&quot;$&quot;* \(#,##0\);_(&quot;$&quot;* &quot;-&quot;??_);_(@_)"/>
  </numFmts>
  <fonts count="43" x14ac:knownFonts="1">
    <font>
      <sz val="10"/>
      <name val="Arial"/>
    </font>
    <font>
      <sz val="11"/>
      <color theme="1"/>
      <name val="Arial"/>
      <family val="2"/>
    </font>
    <font>
      <sz val="10"/>
      <name val="Arial"/>
      <family val="2"/>
    </font>
    <font>
      <sz val="8"/>
      <name val="Arial"/>
      <family val="2"/>
    </font>
    <font>
      <b/>
      <sz val="10"/>
      <name val="Arial"/>
      <family val="2"/>
    </font>
    <font>
      <b/>
      <sz val="11"/>
      <name val="Arial"/>
      <family val="2"/>
    </font>
    <font>
      <u/>
      <sz val="10"/>
      <color indexed="12"/>
      <name val="Arial"/>
      <family val="2"/>
    </font>
    <font>
      <sz val="28"/>
      <color indexed="18"/>
      <name val="Arial"/>
      <family val="2"/>
    </font>
    <font>
      <b/>
      <sz val="12"/>
      <name val="Arial"/>
      <family val="2"/>
    </font>
    <font>
      <sz val="10"/>
      <color indexed="9"/>
      <name val="Arial"/>
      <family val="2"/>
    </font>
    <font>
      <i/>
      <sz val="10"/>
      <name val="Arial"/>
      <family val="2"/>
    </font>
    <font>
      <b/>
      <i/>
      <sz val="10"/>
      <name val="Arial"/>
      <family val="2"/>
    </font>
    <font>
      <sz val="10"/>
      <color indexed="8"/>
      <name val="Arial"/>
      <family val="2"/>
    </font>
    <font>
      <sz val="7"/>
      <color indexed="8"/>
      <name val="Verdana"/>
      <family val="2"/>
    </font>
    <font>
      <sz val="7"/>
      <color indexed="8"/>
      <name val="Calibri"/>
      <family val="2"/>
    </font>
    <font>
      <sz val="10"/>
      <color theme="0"/>
      <name val="Arial"/>
      <family val="2"/>
    </font>
    <font>
      <b/>
      <sz val="10"/>
      <color theme="3" tint="-0.499984740745262"/>
      <name val="Arial"/>
      <family val="2"/>
    </font>
    <font>
      <b/>
      <sz val="10"/>
      <color theme="0"/>
      <name val="Arial"/>
      <family val="2"/>
    </font>
    <font>
      <sz val="22"/>
      <color theme="0"/>
      <name val="Arial"/>
      <family val="2"/>
    </font>
    <font>
      <sz val="24"/>
      <color theme="0"/>
      <name val="Arial"/>
      <family val="2"/>
    </font>
    <font>
      <sz val="9"/>
      <color indexed="81"/>
      <name val="Tahoma"/>
      <family val="2"/>
    </font>
    <font>
      <b/>
      <sz val="9"/>
      <color indexed="81"/>
      <name val="Tahoma"/>
      <family val="2"/>
    </font>
    <font>
      <sz val="12"/>
      <name val="Arial"/>
      <family val="2"/>
    </font>
    <font>
      <b/>
      <sz val="11"/>
      <color indexed="8"/>
      <name val="Arial"/>
      <family val="2"/>
    </font>
    <font>
      <sz val="11"/>
      <color theme="0"/>
      <name val="Arial"/>
      <family val="2"/>
    </font>
    <font>
      <sz val="20"/>
      <color theme="0"/>
      <name val="Arial"/>
      <family val="2"/>
    </font>
    <font>
      <b/>
      <sz val="18"/>
      <color theme="0"/>
      <name val="Arial"/>
      <family val="2"/>
    </font>
    <font>
      <sz val="12"/>
      <color theme="1"/>
      <name val="Arial"/>
      <family val="2"/>
    </font>
    <font>
      <b/>
      <sz val="13"/>
      <color theme="1"/>
      <name val="Arial"/>
      <family val="2"/>
    </font>
    <font>
      <sz val="13"/>
      <color theme="1"/>
      <name val="Arial"/>
      <family val="2"/>
    </font>
    <font>
      <b/>
      <sz val="13"/>
      <name val="Arial"/>
      <family val="2"/>
    </font>
    <font>
      <u/>
      <sz val="13"/>
      <color theme="10"/>
      <name val="Arial"/>
      <family val="2"/>
    </font>
    <font>
      <b/>
      <sz val="10"/>
      <color rgb="FFFF0000"/>
      <name val="Arial"/>
      <family val="2"/>
    </font>
    <font>
      <sz val="11"/>
      <color rgb="FFFF0000"/>
      <name val="Calibri"/>
      <family val="2"/>
    </font>
    <font>
      <b/>
      <sz val="10"/>
      <color theme="1" tint="0.499984740745262"/>
      <name val="Arial"/>
      <family val="2"/>
    </font>
    <font>
      <sz val="10"/>
      <color theme="1" tint="0.499984740745262"/>
      <name val="Arial"/>
      <family val="2"/>
    </font>
    <font>
      <sz val="8"/>
      <color theme="1" tint="0.499984740745262"/>
      <name val="Arial"/>
      <family val="2"/>
    </font>
    <font>
      <sz val="9"/>
      <name val="Arial"/>
      <family val="2"/>
    </font>
    <font>
      <sz val="11"/>
      <name val="Arial"/>
      <family val="2"/>
    </font>
    <font>
      <u/>
      <sz val="10"/>
      <color theme="4"/>
      <name val="Arial"/>
      <family val="2"/>
    </font>
    <font>
      <sz val="30"/>
      <color theme="0"/>
      <name val="Arial"/>
      <family val="2"/>
    </font>
    <font>
      <sz val="12"/>
      <color theme="4" tint="-0.499984740745262"/>
      <name val="Arial"/>
      <family val="2"/>
    </font>
    <font>
      <sz val="10"/>
      <color theme="4" tint="-0.499984740745262"/>
      <name val="Arial"/>
      <family val="2"/>
    </font>
  </fonts>
  <fills count="10">
    <fill>
      <patternFill patternType="none"/>
    </fill>
    <fill>
      <patternFill patternType="gray125"/>
    </fill>
    <fill>
      <patternFill patternType="solid">
        <fgColor theme="6" tint="-0.249977111117893"/>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22"/>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medium">
        <color theme="0" tint="-0.499984740745262"/>
      </bottom>
      <diagonal/>
    </border>
  </borders>
  <cellStyleXfs count="2">
    <xf numFmtId="0" fontId="0" fillId="0" borderId="0"/>
    <xf numFmtId="0" fontId="6" fillId="0" borderId="0" applyNumberFormat="0" applyFill="0" applyBorder="0" applyAlignment="0" applyProtection="0">
      <alignment vertical="top"/>
      <protection locked="0"/>
    </xf>
  </cellStyleXfs>
  <cellXfs count="154">
    <xf numFmtId="0" fontId="0" fillId="0" borderId="0" xfId="0"/>
    <xf numFmtId="0" fontId="7" fillId="0" borderId="0" xfId="0" applyFont="1"/>
    <xf numFmtId="0" fontId="0" fillId="0" borderId="0" xfId="0" applyAlignment="1">
      <alignment vertical="center"/>
    </xf>
    <xf numFmtId="165" fontId="0" fillId="0" borderId="0" xfId="0" applyNumberFormat="1"/>
    <xf numFmtId="165" fontId="0" fillId="0" borderId="0" xfId="0" applyNumberFormat="1" applyAlignment="1">
      <alignment vertical="center"/>
    </xf>
    <xf numFmtId="0" fontId="8" fillId="0" borderId="0" xfId="0" applyFont="1"/>
    <xf numFmtId="165" fontId="8" fillId="0" borderId="0" xfId="0" applyNumberFormat="1" applyFont="1"/>
    <xf numFmtId="0" fontId="11" fillId="0" borderId="0" xfId="0" applyFont="1" applyAlignment="1">
      <alignment horizontal="left" indent="3"/>
    </xf>
    <xf numFmtId="0" fontId="15" fillId="4" borderId="0" xfId="0" applyFont="1" applyFill="1"/>
    <xf numFmtId="0" fontId="15" fillId="4" borderId="0" xfId="0" applyFont="1" applyFill="1" applyAlignment="1">
      <alignment vertical="center"/>
    </xf>
    <xf numFmtId="0" fontId="16" fillId="3" borderId="0" xfId="0" applyFont="1" applyFill="1" applyAlignment="1">
      <alignment horizontal="left" vertical="center" indent="1"/>
    </xf>
    <xf numFmtId="0" fontId="16" fillId="3" borderId="0" xfId="0" applyFont="1" applyFill="1" applyAlignment="1">
      <alignment vertical="center"/>
    </xf>
    <xf numFmtId="0" fontId="16" fillId="3" borderId="0" xfId="0" applyFont="1" applyFill="1"/>
    <xf numFmtId="0" fontId="17" fillId="4" borderId="0" xfId="0" applyFont="1" applyFill="1" applyAlignment="1">
      <alignment horizontal="left" vertical="center" indent="1"/>
    </xf>
    <xf numFmtId="0" fontId="17" fillId="2" borderId="0" xfId="0" applyFont="1" applyFill="1" applyAlignment="1">
      <alignment horizontal="left" vertical="center" indent="1"/>
    </xf>
    <xf numFmtId="0" fontId="15" fillId="2" borderId="0" xfId="0" applyFont="1" applyFill="1"/>
    <xf numFmtId="0" fontId="0" fillId="5" borderId="0" xfId="0" applyFill="1"/>
    <xf numFmtId="44" fontId="2" fillId="0" borderId="0" xfId="0" applyNumberFormat="1" applyFont="1" applyAlignment="1">
      <alignment vertical="center"/>
    </xf>
    <xf numFmtId="0" fontId="0" fillId="5" borderId="0" xfId="0" applyFill="1" applyAlignment="1">
      <alignment horizontal="left" vertical="center" indent="1"/>
    </xf>
    <xf numFmtId="0" fontId="2" fillId="5" borderId="0" xfId="0" applyFont="1" applyFill="1" applyAlignment="1">
      <alignment horizontal="left" vertical="center" indent="1"/>
    </xf>
    <xf numFmtId="0" fontId="0" fillId="5" borderId="0" xfId="0" applyFill="1" applyAlignment="1">
      <alignment vertical="center"/>
    </xf>
    <xf numFmtId="0" fontId="0" fillId="5" borderId="0" xfId="0" applyFill="1" applyAlignment="1">
      <alignment horizontal="left" indent="1"/>
    </xf>
    <xf numFmtId="0" fontId="0" fillId="5" borderId="4" xfId="0" applyFill="1" applyBorder="1" applyAlignment="1">
      <alignment vertical="center"/>
    </xf>
    <xf numFmtId="44" fontId="0" fillId="5" borderId="0" xfId="0" applyNumberFormat="1" applyFill="1" applyAlignment="1">
      <alignment vertical="center"/>
    </xf>
    <xf numFmtId="44" fontId="0" fillId="0" borderId="3" xfId="0" applyNumberFormat="1" applyBorder="1" applyAlignment="1">
      <alignment vertical="center"/>
    </xf>
    <xf numFmtId="10" fontId="0" fillId="0" borderId="3" xfId="0" applyNumberFormat="1" applyBorder="1" applyAlignment="1">
      <alignment vertical="center"/>
    </xf>
    <xf numFmtId="0" fontId="0" fillId="0" borderId="3" xfId="0" applyBorder="1" applyAlignment="1">
      <alignment horizontal="center" vertical="center"/>
    </xf>
    <xf numFmtId="0" fontId="10" fillId="0" borderId="0" xfId="0" applyFont="1" applyAlignment="1">
      <alignment vertical="top"/>
    </xf>
    <xf numFmtId="0" fontId="0" fillId="0" borderId="1" xfId="0" applyBorder="1" applyAlignment="1">
      <alignment vertical="center"/>
    </xf>
    <xf numFmtId="0" fontId="0" fillId="0" borderId="1" xfId="0" applyBorder="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horizontal="left" vertical="center"/>
    </xf>
    <xf numFmtId="0" fontId="8" fillId="0" borderId="0" xfId="0" applyFont="1" applyAlignment="1">
      <alignment vertical="center"/>
    </xf>
    <xf numFmtId="165" fontId="8" fillId="0" borderId="0" xfId="0" applyNumberFormat="1" applyFont="1" applyAlignment="1">
      <alignment vertical="center"/>
    </xf>
    <xf numFmtId="165" fontId="0" fillId="0" borderId="1" xfId="0" applyNumberFormat="1" applyBorder="1" applyAlignment="1">
      <alignment vertical="center"/>
    </xf>
    <xf numFmtId="165" fontId="0" fillId="0" borderId="2" xfId="0" applyNumberFormat="1" applyBorder="1" applyAlignment="1">
      <alignment vertical="center"/>
    </xf>
    <xf numFmtId="0" fontId="0" fillId="0" borderId="0" xfId="0" applyAlignment="1">
      <alignment horizontal="center" vertical="center"/>
    </xf>
    <xf numFmtId="0" fontId="4" fillId="0" borderId="0" xfId="0" applyFont="1" applyAlignment="1">
      <alignment vertical="center"/>
    </xf>
    <xf numFmtId="165" fontId="4" fillId="0" borderId="0" xfId="0" applyNumberFormat="1" applyFont="1" applyAlignment="1">
      <alignment vertical="center"/>
    </xf>
    <xf numFmtId="0" fontId="2" fillId="0" borderId="0" xfId="0" applyFont="1" applyAlignment="1">
      <alignment vertical="center"/>
    </xf>
    <xf numFmtId="44" fontId="2" fillId="0" borderId="3" xfId="0" applyNumberFormat="1" applyFont="1" applyBorder="1" applyAlignment="1">
      <alignment vertical="center"/>
    </xf>
    <xf numFmtId="0" fontId="11" fillId="0" borderId="0" xfId="0" applyFont="1" applyAlignment="1">
      <alignment vertical="center"/>
    </xf>
    <xf numFmtId="44" fontId="0" fillId="0" borderId="5" xfId="0" applyNumberFormat="1" applyBorder="1" applyAlignment="1">
      <alignment vertical="center"/>
    </xf>
    <xf numFmtId="0" fontId="0" fillId="0" borderId="3" xfId="0" applyBorder="1" applyAlignment="1">
      <alignment horizontal="right" vertical="center" indent="1"/>
    </xf>
    <xf numFmtId="44" fontId="0" fillId="0" borderId="0" xfId="0" applyNumberFormat="1" applyAlignment="1">
      <alignment vertical="center"/>
    </xf>
    <xf numFmtId="44" fontId="0" fillId="6" borderId="1" xfId="0" applyNumberFormat="1" applyFill="1" applyBorder="1" applyAlignment="1">
      <alignment vertical="center"/>
    </xf>
    <xf numFmtId="0" fontId="6" fillId="0" borderId="0" xfId="1" applyAlignment="1" applyProtection="1">
      <alignment vertical="center"/>
    </xf>
    <xf numFmtId="164" fontId="2" fillId="0" borderId="0" xfId="0" applyNumberFormat="1" applyFont="1" applyAlignment="1">
      <alignment vertical="center"/>
    </xf>
    <xf numFmtId="164" fontId="0" fillId="0" borderId="0" xfId="0" applyNumberFormat="1" applyAlignment="1">
      <alignment vertical="center"/>
    </xf>
    <xf numFmtId="0" fontId="12" fillId="0" borderId="5" xfId="0" applyFont="1" applyBorder="1" applyAlignment="1">
      <alignment horizontal="left" vertical="center"/>
    </xf>
    <xf numFmtId="0" fontId="5" fillId="0" borderId="0" xfId="0" applyFont="1" applyAlignment="1">
      <alignment vertical="center"/>
    </xf>
    <xf numFmtId="0" fontId="23" fillId="0" borderId="0" xfId="0" applyFont="1" applyAlignment="1">
      <alignment horizontal="left" vertical="center"/>
    </xf>
    <xf numFmtId="0" fontId="2" fillId="0" borderId="5" xfId="0" applyFont="1" applyBorder="1" applyAlignment="1">
      <alignment vertical="center"/>
    </xf>
    <xf numFmtId="0" fontId="4" fillId="0" borderId="0" xfId="0" applyFont="1" applyAlignment="1">
      <alignment horizontal="center" vertical="center"/>
    </xf>
    <xf numFmtId="0" fontId="4" fillId="5" borderId="0" xfId="0" applyFont="1" applyFill="1" applyAlignment="1">
      <alignment horizontal="left" vertical="center" indent="1"/>
    </xf>
    <xf numFmtId="44" fontId="4" fillId="0" borderId="0" xfId="0" applyNumberFormat="1" applyFont="1" applyAlignment="1">
      <alignment vertical="center"/>
    </xf>
    <xf numFmtId="44" fontId="2" fillId="0" borderId="0" xfId="0" applyNumberFormat="1" applyFont="1"/>
    <xf numFmtId="10" fontId="2" fillId="0" borderId="0" xfId="0" applyNumberFormat="1" applyFont="1" applyAlignment="1">
      <alignment vertical="center"/>
    </xf>
    <xf numFmtId="0" fontId="22" fillId="0" borderId="0" xfId="0" applyFont="1" applyAlignment="1">
      <alignment vertical="center"/>
    </xf>
    <xf numFmtId="0" fontId="0" fillId="0" borderId="0" xfId="0" applyAlignment="1">
      <alignment horizontal="right" vertical="top"/>
    </xf>
    <xf numFmtId="0" fontId="4" fillId="0" borderId="0" xfId="0" applyFont="1" applyAlignment="1">
      <alignment horizontal="left" vertical="center"/>
    </xf>
    <xf numFmtId="0" fontId="2" fillId="0" borderId="0" xfId="0" applyFont="1" applyAlignment="1">
      <alignment horizontal="left" vertical="center"/>
    </xf>
    <xf numFmtId="0" fontId="0" fillId="4" borderId="0" xfId="0" applyFill="1" applyAlignment="1">
      <alignment vertical="center"/>
    </xf>
    <xf numFmtId="0" fontId="0" fillId="4" borderId="0" xfId="0" applyFill="1"/>
    <xf numFmtId="0" fontId="0" fillId="7" borderId="0" xfId="0" applyFill="1"/>
    <xf numFmtId="0" fontId="0" fillId="7" borderId="0" xfId="0" applyFill="1" applyAlignment="1">
      <alignment horizontal="left" vertical="center" indent="1"/>
    </xf>
    <xf numFmtId="44" fontId="0" fillId="7" borderId="0" xfId="0" applyNumberFormat="1" applyFill="1" applyAlignment="1">
      <alignment vertical="center"/>
    </xf>
    <xf numFmtId="0" fontId="2" fillId="7" borderId="0" xfId="0" applyFont="1" applyFill="1" applyAlignment="1">
      <alignment horizontal="left" vertical="center" indent="1"/>
    </xf>
    <xf numFmtId="44" fontId="0" fillId="7" borderId="0" xfId="0" applyNumberFormat="1" applyFill="1" applyAlignment="1">
      <alignment horizontal="center" vertical="center"/>
    </xf>
    <xf numFmtId="0" fontId="8" fillId="7" borderId="0" xfId="0" applyFont="1" applyFill="1" applyAlignment="1">
      <alignment horizontal="left" vertical="center" indent="1"/>
    </xf>
    <xf numFmtId="44" fontId="8" fillId="7" borderId="0" xfId="0" applyNumberFormat="1" applyFont="1" applyFill="1" applyAlignment="1">
      <alignment vertical="center"/>
    </xf>
    <xf numFmtId="0" fontId="25" fillId="4" borderId="0" xfId="0" applyFont="1" applyFill="1" applyAlignment="1">
      <alignment horizontal="left" vertical="center"/>
    </xf>
    <xf numFmtId="0" fontId="26" fillId="4" borderId="0" xfId="0" applyFont="1" applyFill="1" applyAlignment="1">
      <alignment vertical="center"/>
    </xf>
    <xf numFmtId="0" fontId="24" fillId="4" borderId="0" xfId="0" applyFont="1" applyFill="1" applyAlignment="1">
      <alignment vertical="center"/>
    </xf>
    <xf numFmtId="0" fontId="24"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inden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left" vertical="center" indent="1"/>
    </xf>
    <xf numFmtId="0" fontId="29" fillId="0" borderId="0" xfId="0" applyFont="1" applyAlignment="1">
      <alignment vertical="center" wrapText="1"/>
    </xf>
    <xf numFmtId="0" fontId="29" fillId="0" borderId="0" xfId="0" applyFont="1" applyAlignment="1">
      <alignment horizontal="left" vertical="center" wrapText="1" indent="1"/>
    </xf>
    <xf numFmtId="0" fontId="29" fillId="0" borderId="0" xfId="0" applyFont="1" applyAlignment="1">
      <alignment vertical="center"/>
    </xf>
    <xf numFmtId="0" fontId="29" fillId="0" borderId="0" xfId="0" applyFont="1" applyAlignment="1" applyProtection="1">
      <alignment vertical="center" wrapText="1"/>
      <protection hidden="1"/>
    </xf>
    <xf numFmtId="0" fontId="29" fillId="0" borderId="0" xfId="0" applyFont="1" applyAlignment="1" applyProtection="1">
      <alignment horizontal="left" vertical="center" wrapText="1" indent="1"/>
      <protection hidden="1"/>
    </xf>
    <xf numFmtId="0" fontId="1" fillId="0" borderId="0" xfId="0" applyFont="1" applyAlignment="1" applyProtection="1">
      <alignment horizontal="left" vertical="center" wrapText="1" indent="1"/>
      <protection hidden="1"/>
    </xf>
    <xf numFmtId="0" fontId="29" fillId="0" borderId="0" xfId="0" applyFont="1" applyAlignment="1" applyProtection="1">
      <alignment vertical="center"/>
      <protection hidden="1"/>
    </xf>
    <xf numFmtId="0" fontId="29" fillId="0" borderId="0" xfId="0" applyFont="1" applyAlignment="1" applyProtection="1">
      <alignment horizontal="left" vertical="center" indent="1"/>
      <protection hidden="1"/>
    </xf>
    <xf numFmtId="0" fontId="1" fillId="0" borderId="0" xfId="0" applyFont="1" applyAlignment="1" applyProtection="1">
      <alignment horizontal="left" vertical="center" indent="1"/>
      <protection hidden="1"/>
    </xf>
    <xf numFmtId="0" fontId="30" fillId="0" borderId="0" xfId="0" applyFont="1" applyAlignment="1">
      <alignment vertical="center"/>
    </xf>
    <xf numFmtId="0" fontId="31" fillId="0" borderId="0" xfId="1" applyFont="1" applyAlignment="1" applyProtection="1">
      <alignment horizontal="left" vertical="center" indent="1"/>
    </xf>
    <xf numFmtId="0" fontId="0" fillId="0" borderId="0" xfId="0" applyProtection="1">
      <protection hidden="1"/>
    </xf>
    <xf numFmtId="0" fontId="0" fillId="0" borderId="0" xfId="0" applyAlignment="1" applyProtection="1">
      <alignment horizontal="left"/>
      <protection hidden="1"/>
    </xf>
    <xf numFmtId="0" fontId="0" fillId="0" borderId="0" xfId="0" applyAlignment="1" applyProtection="1">
      <alignment vertical="center"/>
      <protection hidden="1"/>
    </xf>
    <xf numFmtId="0" fontId="5" fillId="0" borderId="0" xfId="0" applyFont="1" applyAlignment="1" applyProtection="1">
      <alignment vertical="center"/>
      <protection hidden="1"/>
    </xf>
    <xf numFmtId="0" fontId="32" fillId="0" borderId="0" xfId="0" applyFont="1" applyAlignment="1" applyProtection="1">
      <alignment horizontal="left"/>
      <protection hidden="1"/>
    </xf>
    <xf numFmtId="0" fontId="33" fillId="0" borderId="0" xfId="0" applyFont="1" applyProtection="1">
      <protection hidden="1"/>
    </xf>
    <xf numFmtId="0" fontId="33" fillId="0" borderId="0" xfId="0" applyFont="1" applyAlignment="1" applyProtection="1">
      <alignment horizontal="left"/>
      <protection hidden="1"/>
    </xf>
    <xf numFmtId="0" fontId="0" fillId="0" borderId="0" xfId="0" applyAlignment="1" applyProtection="1">
      <alignment wrapText="1"/>
      <protection hidden="1"/>
    </xf>
    <xf numFmtId="0" fontId="14" fillId="0" borderId="0" xfId="0" applyFont="1" applyProtection="1">
      <protection hidden="1"/>
    </xf>
    <xf numFmtId="0" fontId="13" fillId="0" borderId="0" xfId="0" applyFont="1" applyProtection="1">
      <protection hidden="1"/>
    </xf>
    <xf numFmtId="0" fontId="14" fillId="0" borderId="0" xfId="0" applyFont="1" applyAlignment="1" applyProtection="1">
      <alignment horizontal="left"/>
      <protection hidden="1"/>
    </xf>
    <xf numFmtId="0" fontId="2" fillId="0" borderId="3" xfId="0" applyFont="1" applyBorder="1" applyAlignment="1">
      <alignment horizontal="center" vertical="center"/>
    </xf>
    <xf numFmtId="0" fontId="0" fillId="0" borderId="0" xfId="0" applyAlignment="1">
      <alignment horizontal="left" vertical="center"/>
    </xf>
    <xf numFmtId="0" fontId="2" fillId="0" borderId="0" xfId="0" applyFont="1" applyAlignment="1">
      <alignment horizontal="left"/>
    </xf>
    <xf numFmtId="0" fontId="37" fillId="0" borderId="0" xfId="0" applyFont="1" applyAlignment="1">
      <alignment horizontal="left" vertical="center"/>
    </xf>
    <xf numFmtId="0" fontId="6" fillId="0" borderId="0" xfId="1" applyFill="1" applyBorder="1" applyAlignment="1" applyProtection="1">
      <alignment vertical="center"/>
    </xf>
    <xf numFmtId="0" fontId="38" fillId="0" borderId="0" xfId="0" applyFont="1" applyAlignment="1">
      <alignment horizontal="left"/>
    </xf>
    <xf numFmtId="0" fontId="2" fillId="0" borderId="0" xfId="0" applyFont="1"/>
    <xf numFmtId="0" fontId="4" fillId="0" borderId="9" xfId="0" applyFont="1" applyBorder="1" applyAlignment="1">
      <alignment vertical="center"/>
    </xf>
    <xf numFmtId="0" fontId="6" fillId="0" borderId="0" xfId="1" applyFill="1" applyBorder="1" applyAlignment="1" applyProtection="1">
      <alignment vertical="center"/>
      <protection hidden="1"/>
    </xf>
    <xf numFmtId="0" fontId="39" fillId="0" borderId="0" xfId="1" applyFont="1" applyFill="1" applyBorder="1" applyAlignment="1" applyProtection="1">
      <alignment vertical="center"/>
      <protection hidden="1"/>
    </xf>
    <xf numFmtId="0" fontId="40" fillId="4" borderId="0" xfId="0" applyFont="1" applyFill="1" applyAlignment="1">
      <alignment vertical="center"/>
    </xf>
    <xf numFmtId="0" fontId="41" fillId="3" borderId="0" xfId="0" applyFont="1" applyFill="1" applyAlignment="1">
      <alignment vertical="center"/>
    </xf>
    <xf numFmtId="0" fontId="42" fillId="3" borderId="0" xfId="0" applyFont="1" applyFill="1" applyAlignment="1">
      <alignment vertical="center"/>
    </xf>
    <xf numFmtId="0" fontId="42" fillId="3" borderId="0" xfId="0" applyFont="1" applyFill="1"/>
    <xf numFmtId="0" fontId="42" fillId="3" borderId="0" xfId="0" applyFont="1" applyFill="1" applyAlignment="1">
      <alignment horizontal="right" vertical="top"/>
    </xf>
    <xf numFmtId="0" fontId="35" fillId="8" borderId="0" xfId="0" applyFont="1" applyFill="1" applyAlignment="1">
      <alignment vertical="center"/>
    </xf>
    <xf numFmtId="44" fontId="35" fillId="6" borderId="0" xfId="0" applyNumberFormat="1" applyFont="1" applyFill="1" applyAlignment="1">
      <alignment vertical="center"/>
    </xf>
    <xf numFmtId="0" fontId="35" fillId="6" borderId="0" xfId="0" applyFont="1" applyFill="1"/>
    <xf numFmtId="0" fontId="0" fillId="8" borderId="0" xfId="0" applyFill="1" applyAlignment="1">
      <alignment vertical="center"/>
    </xf>
    <xf numFmtId="0" fontId="0" fillId="8" borderId="0" xfId="0" applyFill="1"/>
    <xf numFmtId="0" fontId="0" fillId="6" borderId="0" xfId="0" applyFill="1" applyAlignment="1">
      <alignment vertical="center"/>
    </xf>
    <xf numFmtId="0" fontId="0" fillId="6" borderId="0" xfId="0" applyFill="1"/>
    <xf numFmtId="0" fontId="34" fillId="6" borderId="0" xfId="0" applyFont="1" applyFill="1" applyAlignment="1">
      <alignment horizontal="left" vertical="center" indent="1"/>
    </xf>
    <xf numFmtId="0" fontId="36" fillId="8" borderId="0" xfId="0" applyFont="1" applyFill="1" applyAlignment="1">
      <alignment horizontal="left" vertical="center" indent="1"/>
    </xf>
    <xf numFmtId="0" fontId="0" fillId="0" borderId="0" xfId="0" applyAlignment="1">
      <alignment horizontal="left" indent="1"/>
    </xf>
    <xf numFmtId="0" fontId="6" fillId="8" borderId="0" xfId="1" applyFill="1" applyAlignment="1" applyProtection="1">
      <alignment horizontal="left" vertical="center" indent="1"/>
    </xf>
    <xf numFmtId="0" fontId="6" fillId="8" borderId="0" xfId="1" applyFill="1" applyAlignment="1" applyProtection="1">
      <alignment horizontal="left" indent="1"/>
    </xf>
    <xf numFmtId="0" fontId="9" fillId="4" borderId="1" xfId="0" applyFont="1" applyFill="1" applyBorder="1" applyAlignment="1">
      <alignmen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vertical="center"/>
    </xf>
    <xf numFmtId="165" fontId="9" fillId="4" borderId="1" xfId="0" applyNumberFormat="1" applyFont="1" applyFill="1" applyBorder="1" applyAlignment="1">
      <alignment vertical="center" wrapText="1"/>
    </xf>
    <xf numFmtId="165" fontId="9" fillId="0" borderId="2" xfId="0" applyNumberFormat="1" applyFont="1" applyBorder="1" applyAlignment="1">
      <alignment vertical="center"/>
    </xf>
    <xf numFmtId="166" fontId="0" fillId="0" borderId="1" xfId="0" applyNumberFormat="1" applyBorder="1" applyAlignment="1">
      <alignment vertical="center"/>
    </xf>
    <xf numFmtId="166" fontId="0" fillId="6" borderId="1" xfId="0" applyNumberFormat="1" applyFill="1" applyBorder="1" applyAlignment="1">
      <alignment vertical="center"/>
    </xf>
    <xf numFmtId="44" fontId="0" fillId="0" borderId="1" xfId="0" applyNumberFormat="1" applyBorder="1" applyAlignment="1">
      <alignment vertical="center"/>
    </xf>
    <xf numFmtId="0" fontId="9" fillId="0" borderId="0" xfId="0" applyFont="1" applyAlignment="1">
      <alignment vertical="center" wrapText="1"/>
    </xf>
    <xf numFmtId="0" fontId="2" fillId="0" borderId="0" xfId="0" applyFont="1" applyAlignment="1">
      <alignment horizontal="left" vertical="center" indent="1"/>
    </xf>
    <xf numFmtId="164" fontId="8" fillId="0" borderId="0" xfId="0" applyNumberFormat="1" applyFont="1"/>
    <xf numFmtId="0" fontId="15" fillId="0" borderId="0" xfId="0" applyFont="1" applyAlignment="1">
      <alignment vertical="center"/>
    </xf>
    <xf numFmtId="165" fontId="0" fillId="0" borderId="0" xfId="0" applyNumberFormat="1" applyAlignment="1">
      <alignment horizontal="center" vertical="center"/>
    </xf>
    <xf numFmtId="0" fontId="19" fillId="7" borderId="0" xfId="0" applyFont="1" applyFill="1" applyAlignment="1">
      <alignment horizontal="center"/>
    </xf>
    <xf numFmtId="4" fontId="18" fillId="7" borderId="0" xfId="0" applyNumberFormat="1" applyFont="1" applyFill="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wrapText="1"/>
    </xf>
    <xf numFmtId="0" fontId="6" fillId="0" borderId="0" xfId="1" applyAlignment="1" applyProtection="1">
      <alignment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5" xfId="0" applyFont="1" applyBorder="1" applyAlignment="1">
      <alignment horizontal="left" vertical="center" indent="1"/>
    </xf>
    <xf numFmtId="0" fontId="6" fillId="0" borderId="0" xfId="1" applyBorder="1" applyAlignment="1" applyProtection="1">
      <alignment vertical="center"/>
    </xf>
    <xf numFmtId="0" fontId="6" fillId="0" borderId="6" xfId="1" applyBorder="1" applyAlignment="1" applyProtection="1">
      <alignment vertical="center"/>
    </xf>
    <xf numFmtId="0" fontId="0" fillId="9" borderId="3" xfId="0" applyFill="1" applyBorder="1" applyAlignment="1">
      <alignment horizontal="center" vertical="center"/>
    </xf>
  </cellXfs>
  <cellStyles count="2">
    <cellStyle name="Hyperlink" xfId="1" builtinId="8"/>
    <cellStyle name="Normal" xfId="0" builtinId="0"/>
  </cellStyles>
  <dxfs count="2">
    <dxf>
      <fill>
        <patternFill patternType="gray125"/>
      </fill>
    </dxf>
    <dxf>
      <fill>
        <patternFill patternType="gray125"/>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w="12700">
              <a:noFill/>
            </a:ln>
            <a:effectLst/>
          </c:spPr>
          <c:invertIfNegative val="0"/>
          <c:dLbls>
            <c:spPr>
              <a:noFill/>
              <a:ln>
                <a:noFill/>
              </a:ln>
              <a:effectLst/>
            </c:spPr>
            <c:txPr>
              <a:bodyPr rot="-5400000" spcFirstLastPara="1" vertOverflow="overflow" horzOverflow="overflow" vert="horz" wrap="none" lIns="108000" tIns="46800" rIns="108000" bIns="4680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Ref>
              <c:f>'Paycheck Calculator'!$A$50:$A$61</c:f>
              <c:strCache>
                <c:ptCount val="12"/>
                <c:pt idx="0">
                  <c:v>Net Paycheck</c:v>
                </c:pt>
                <c:pt idx="1">
                  <c:v>FICA Social Security (6.2%)</c:v>
                </c:pt>
                <c:pt idx="2">
                  <c:v>FICA Medicare 1.45%</c:v>
                </c:pt>
                <c:pt idx="3">
                  <c:v>Tax Deferral Plan (401k)</c:v>
                </c:pt>
                <c:pt idx="4">
                  <c:v>Other Pre-Tax withholdings</c:v>
                </c:pt>
                <c:pt idx="5">
                  <c:v>Health Insurance Premiums</c:v>
                </c:pt>
                <c:pt idx="6">
                  <c:v>Federal Tax</c:v>
                </c:pt>
                <c:pt idx="7">
                  <c:v>State Tax</c:v>
                </c:pt>
                <c:pt idx="8">
                  <c:v>Local Tax</c:v>
                </c:pt>
                <c:pt idx="9">
                  <c:v>Insurance</c:v>
                </c:pt>
                <c:pt idx="10">
                  <c:v>Other Post-Tax deductions</c:v>
                </c:pt>
                <c:pt idx="11">
                  <c:v>Post-Tax Reimbursements</c:v>
                </c:pt>
              </c:strCache>
            </c:strRef>
          </c:cat>
          <c:val>
            <c:numRef>
              <c:f>'Paycheck Calculator'!$B$50:$B$61</c:f>
              <c:numCache>
                <c:formatCode>_("$"* #,##0.00_);_("$"* \(#,##0.00\);_("$"* "-"??_);_(@_)</c:formatCode>
                <c:ptCount val="12"/>
                <c:pt idx="0">
                  <c:v>3379.3333333333335</c:v>
                </c:pt>
                <c:pt idx="1">
                  <c:v>248</c:v>
                </c:pt>
                <c:pt idx="2">
                  <c:v>57.999999999999993</c:v>
                </c:pt>
                <c:pt idx="3">
                  <c:v>0</c:v>
                </c:pt>
                <c:pt idx="4">
                  <c:v>0</c:v>
                </c:pt>
                <c:pt idx="5">
                  <c:v>0</c:v>
                </c:pt>
                <c:pt idx="6">
                  <c:v>314.66666666666669</c:v>
                </c:pt>
                <c:pt idx="7">
                  <c:v>0</c:v>
                </c:pt>
                <c:pt idx="8">
                  <c:v>0</c:v>
                </c:pt>
                <c:pt idx="9">
                  <c:v>0</c:v>
                </c:pt>
                <c:pt idx="10">
                  <c:v>0</c:v>
                </c:pt>
                <c:pt idx="11">
                  <c:v>0</c:v>
                </c:pt>
              </c:numCache>
            </c:numRef>
          </c:val>
          <c:extLst>
            <c:ext xmlns:c16="http://schemas.microsoft.com/office/drawing/2014/chart" uri="{C3380CC4-5D6E-409C-BE32-E72D297353CC}">
              <c16:uniqueId val="{00000000-C5E1-499D-8FB5-EDA9321A3A65}"/>
            </c:ext>
          </c:extLst>
        </c:ser>
        <c:dLbls>
          <c:dLblPos val="outEnd"/>
          <c:showLegendKey val="0"/>
          <c:showVal val="1"/>
          <c:showCatName val="0"/>
          <c:showSerName val="0"/>
          <c:showPercent val="0"/>
          <c:showBubbleSize val="0"/>
        </c:dLbls>
        <c:gapWidth val="20"/>
        <c:axId val="566499976"/>
        <c:axId val="566500368"/>
      </c:barChart>
      <c:catAx>
        <c:axId val="566499976"/>
        <c:scaling>
          <c:orientation val="minMax"/>
        </c:scaling>
        <c:delete val="0"/>
        <c:axPos val="b"/>
        <c:numFmt formatCode="General" sourceLinked="1"/>
        <c:majorTickMark val="out"/>
        <c:minorTickMark val="none"/>
        <c:tickLblPos val="none"/>
        <c:spPr>
          <a:solidFill>
            <a:schemeClr val="accent1"/>
          </a:solidFill>
          <a:ln w="28575" cap="flat" cmpd="sng" algn="ctr">
            <a:solidFill>
              <a:schemeClr val="accent1">
                <a:lumMod val="50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500368"/>
        <c:crosses val="autoZero"/>
        <c:auto val="1"/>
        <c:lblAlgn val="ctr"/>
        <c:lblOffset val="100"/>
        <c:noMultiLvlLbl val="0"/>
      </c:catAx>
      <c:valAx>
        <c:axId val="566500368"/>
        <c:scaling>
          <c:orientation val="minMax"/>
        </c:scaling>
        <c:delete val="0"/>
        <c:axPos val="l"/>
        <c:numFmt formatCode="#,##0_);\(#,##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499976"/>
        <c:crosses val="autoZero"/>
        <c:crossBetween val="between"/>
      </c:valAx>
      <c:spPr>
        <a:noFill/>
        <a:ln>
          <a:noFill/>
        </a:ln>
        <a:effectLst/>
      </c:spPr>
    </c:plotArea>
    <c:plotVisOnly val="1"/>
    <c:dispBlanksAs val="gap"/>
    <c:showDLblsOverMax val="0"/>
  </c:chart>
  <c:spPr>
    <a:solidFill>
      <a:schemeClr val="accent1">
        <a:lumMod val="20000"/>
        <a:lumOff val="80000"/>
      </a:schemeClr>
    </a:solidFill>
    <a:ln w="9525" cap="flat" cmpd="sng" algn="ctr">
      <a:noFill/>
      <a:round/>
    </a:ln>
    <a:effectLst/>
  </c:spPr>
  <c:txPr>
    <a:bodyPr/>
    <a:lstStyle/>
    <a:p>
      <a:pPr>
        <a:defRPr/>
      </a:pPr>
      <a:endParaRPr lang="en-US"/>
    </a:p>
  </c:txPr>
  <c:printSettings>
    <c:headerFooter/>
    <c:pageMargins b="0.75" l="0.7" r="0.7" t="0.75" header="0.3" footer="0.3"/>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333333333333329E-2"/>
          <c:y val="0.14212180722065323"/>
          <c:w val="0.84166666666666667"/>
          <c:h val="0.6397466349960411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72-4369-9F87-5CBA721424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72-4369-9F87-5CBA721424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72-4369-9F87-5CBA721424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672-4369-9F87-5CBA721424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672-4369-9F87-5CBA721424B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672-4369-9F87-5CBA721424B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672-4369-9F87-5CBA721424B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672-4369-9F87-5CBA721424B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672-4369-9F87-5CBA721424B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672-4369-9F87-5CBA721424B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672-4369-9F87-5CBA721424B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672-4369-9F87-5CBA721424BF}"/>
              </c:ext>
            </c:extLst>
          </c:dPt>
          <c:cat>
            <c:strRef>
              <c:f>'Paycheck Calculator'!$A$50:$A$61</c:f>
              <c:strCache>
                <c:ptCount val="12"/>
                <c:pt idx="0">
                  <c:v>Net Paycheck</c:v>
                </c:pt>
                <c:pt idx="1">
                  <c:v>FICA Social Security (6.2%)</c:v>
                </c:pt>
                <c:pt idx="2">
                  <c:v>FICA Medicare 1.45%</c:v>
                </c:pt>
                <c:pt idx="3">
                  <c:v>Tax Deferral Plan (401k)</c:v>
                </c:pt>
                <c:pt idx="4">
                  <c:v>Other Pre-Tax withholdings</c:v>
                </c:pt>
                <c:pt idx="5">
                  <c:v>Health Insurance Premiums</c:v>
                </c:pt>
                <c:pt idx="6">
                  <c:v>Federal Tax</c:v>
                </c:pt>
                <c:pt idx="7">
                  <c:v>State Tax</c:v>
                </c:pt>
                <c:pt idx="8">
                  <c:v>Local Tax</c:v>
                </c:pt>
                <c:pt idx="9">
                  <c:v>Insurance</c:v>
                </c:pt>
                <c:pt idx="10">
                  <c:v>Other Post-Tax deductions</c:v>
                </c:pt>
                <c:pt idx="11">
                  <c:v>Post-Tax Reimbursements</c:v>
                </c:pt>
              </c:strCache>
            </c:strRef>
          </c:cat>
          <c:val>
            <c:numRef>
              <c:f>'Paycheck Calculator'!$B$50:$B$61</c:f>
              <c:numCache>
                <c:formatCode>_("$"* #,##0.00_);_("$"* \(#,##0.00\);_("$"* "-"??_);_(@_)</c:formatCode>
                <c:ptCount val="12"/>
                <c:pt idx="0">
                  <c:v>3379.3333333333335</c:v>
                </c:pt>
                <c:pt idx="1">
                  <c:v>248</c:v>
                </c:pt>
                <c:pt idx="2">
                  <c:v>57.999999999999993</c:v>
                </c:pt>
                <c:pt idx="3">
                  <c:v>0</c:v>
                </c:pt>
                <c:pt idx="4">
                  <c:v>0</c:v>
                </c:pt>
                <c:pt idx="5">
                  <c:v>0</c:v>
                </c:pt>
                <c:pt idx="6">
                  <c:v>314.66666666666669</c:v>
                </c:pt>
                <c:pt idx="7">
                  <c:v>0</c:v>
                </c:pt>
                <c:pt idx="8">
                  <c:v>0</c:v>
                </c:pt>
                <c:pt idx="9">
                  <c:v>0</c:v>
                </c:pt>
                <c:pt idx="10">
                  <c:v>0</c:v>
                </c:pt>
                <c:pt idx="11">
                  <c:v>0</c:v>
                </c:pt>
              </c:numCache>
            </c:numRef>
          </c:val>
          <c:extLst>
            <c:ext xmlns:c16="http://schemas.microsoft.com/office/drawing/2014/chart" uri="{C3380CC4-5D6E-409C-BE32-E72D297353CC}">
              <c16:uniqueId val="{00000000-F31E-4350-9127-11376A93748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4127296587926512E-3"/>
          <c:y val="0.79538057742782153"/>
          <c:w val="0.99100754593175866"/>
          <c:h val="0.20461942257217844"/>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preadsheet123.com/calculators/net-paycheck-calculator?utm_source=paycheck-calculator&amp;utm_medium=logo&amp;utm_campaign=templates"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https://www.spreadsheet123.com/calculators/net-paycheck-calculator?utm_source=paycheck-calculator&amp;utm_medium=social-prompt&amp;utm_campaign=templates"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xdr:colOff>
      <xdr:row>49</xdr:row>
      <xdr:rowOff>9525</xdr:rowOff>
    </xdr:from>
    <xdr:to>
      <xdr:col>7</xdr:col>
      <xdr:colOff>0</xdr:colOff>
      <xdr:row>61</xdr:row>
      <xdr:rowOff>0</xdr:rowOff>
    </xdr:to>
    <xdr:graphicFrame macro="">
      <xdr:nvGraphicFramePr>
        <xdr:cNvPr id="2" name="Chart 1">
          <a:extLst>
            <a:ext uri="{FF2B5EF4-FFF2-40B4-BE49-F238E27FC236}">
              <a16:creationId xmlns:a16="http://schemas.microsoft.com/office/drawing/2014/main" id="{FB4C77C1-B38D-4B66-8212-717D13751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190500</xdr:rowOff>
    </xdr:from>
    <xdr:to>
      <xdr:col>7</xdr:col>
      <xdr:colOff>0</xdr:colOff>
      <xdr:row>48</xdr:row>
      <xdr:rowOff>0</xdr:rowOff>
    </xdr:to>
    <xdr:graphicFrame macro="">
      <xdr:nvGraphicFramePr>
        <xdr:cNvPr id="3" name="Chart 2">
          <a:extLst>
            <a:ext uri="{FF2B5EF4-FFF2-40B4-BE49-F238E27FC236}">
              <a16:creationId xmlns:a16="http://schemas.microsoft.com/office/drawing/2014/main" id="{8AA6D1EB-C7DD-4F8D-90C5-068F90ABD4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0</xdr:row>
      <xdr:rowOff>0</xdr:rowOff>
    </xdr:from>
    <xdr:to>
      <xdr:col>8</xdr:col>
      <xdr:colOff>2017951</xdr:colOff>
      <xdr:row>0</xdr:row>
      <xdr:rowOff>469433</xdr:rowOff>
    </xdr:to>
    <xdr:pic>
      <xdr:nvPicPr>
        <xdr:cNvPr id="9" name="Picture 92">
          <a:hlinkClick xmlns:r="http://schemas.openxmlformats.org/officeDocument/2006/relationships" r:id="rId3" tooltip="Spreadsheet123.com"/>
          <a:extLst>
            <a:ext uri="{FF2B5EF4-FFF2-40B4-BE49-F238E27FC236}">
              <a16:creationId xmlns:a16="http://schemas.microsoft.com/office/drawing/2014/main" id="{A8E561CD-01C6-4977-8197-5B550869548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1334750" y="0"/>
          <a:ext cx="2017951" cy="469433"/>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5</xdr:row>
      <xdr:rowOff>0</xdr:rowOff>
    </xdr:from>
    <xdr:to>
      <xdr:col>10</xdr:col>
      <xdr:colOff>552450</xdr:colOff>
      <xdr:row>12</xdr:row>
      <xdr:rowOff>114300</xdr:rowOff>
    </xdr:to>
    <xdr:pic>
      <xdr:nvPicPr>
        <xdr:cNvPr id="10" name="Picture 2">
          <a:hlinkClick xmlns:r="http://schemas.openxmlformats.org/officeDocument/2006/relationships" r:id="rId5" tooltip="Share your opinion on social media"/>
          <a:extLst>
            <a:ext uri="{FF2B5EF4-FFF2-40B4-BE49-F238E27FC236}">
              <a16:creationId xmlns:a16="http://schemas.microsoft.com/office/drawing/2014/main" id="{D3A99913-1E9A-4C16-AEAD-3E08A00DC9D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334750" y="1190625"/>
          <a:ext cx="3228975"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55</xdr:row>
      <xdr:rowOff>47625</xdr:rowOff>
    </xdr:from>
    <xdr:to>
      <xdr:col>10</xdr:col>
      <xdr:colOff>76200</xdr:colOff>
      <xdr:row>56</xdr:row>
      <xdr:rowOff>19050</xdr:rowOff>
    </xdr:to>
    <xdr:sp macro="" textlink="">
      <xdr:nvSpPr>
        <xdr:cNvPr id="3" name="Text Box 11">
          <a:extLst>
            <a:ext uri="{FF2B5EF4-FFF2-40B4-BE49-F238E27FC236}">
              <a16:creationId xmlns:a16="http://schemas.microsoft.com/office/drawing/2014/main" id="{27F6E327-98ED-47F8-B71B-A5EF3B658F91}"/>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9" name="Text Box 11">
          <a:extLst>
            <a:ext uri="{FF2B5EF4-FFF2-40B4-BE49-F238E27FC236}">
              <a16:creationId xmlns:a16="http://schemas.microsoft.com/office/drawing/2014/main" id="{E96F4CE0-DE87-492F-880C-096C35761607}"/>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5" name="Text Box 11">
          <a:extLst>
            <a:ext uri="{FF2B5EF4-FFF2-40B4-BE49-F238E27FC236}">
              <a16:creationId xmlns:a16="http://schemas.microsoft.com/office/drawing/2014/main" id="{10302075-6230-4F6D-B772-DFF6874BD119}"/>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1" name="Text Box 11">
          <a:extLst>
            <a:ext uri="{FF2B5EF4-FFF2-40B4-BE49-F238E27FC236}">
              <a16:creationId xmlns:a16="http://schemas.microsoft.com/office/drawing/2014/main" id="{3F78F8B3-219C-4290-BB3A-130F95D289C5}"/>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7" name="Text Box 11">
          <a:extLst>
            <a:ext uri="{FF2B5EF4-FFF2-40B4-BE49-F238E27FC236}">
              <a16:creationId xmlns:a16="http://schemas.microsoft.com/office/drawing/2014/main" id="{2B04D801-7CB0-486B-8F15-507635FC4528}"/>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3" name="Text Box 11">
          <a:extLst>
            <a:ext uri="{FF2B5EF4-FFF2-40B4-BE49-F238E27FC236}">
              <a16:creationId xmlns:a16="http://schemas.microsoft.com/office/drawing/2014/main" id="{B975B8B2-CDF5-47D8-B10E-0FF35E79B68A}"/>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39" name="Text Box 11">
          <a:extLst>
            <a:ext uri="{FF2B5EF4-FFF2-40B4-BE49-F238E27FC236}">
              <a16:creationId xmlns:a16="http://schemas.microsoft.com/office/drawing/2014/main" id="{F51BC849-605D-4F69-A55F-0AF0233925A8}"/>
            </a:ext>
          </a:extLst>
        </xdr:cNvPr>
        <xdr:cNvSpPr txBox="1">
          <a:spLocks noChangeArrowheads="1"/>
        </xdr:cNvSpPr>
      </xdr:nvSpPr>
      <xdr:spPr bwMode="auto">
        <a:xfrm>
          <a:off x="8905875" y="19564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57" name="Text Box 11">
          <a:extLst>
            <a:ext uri="{FF2B5EF4-FFF2-40B4-BE49-F238E27FC236}">
              <a16:creationId xmlns:a16="http://schemas.microsoft.com/office/drawing/2014/main" id="{2E0A40F9-CA89-40F9-AA12-450A7F8CF95A}"/>
            </a:ext>
          </a:extLst>
        </xdr:cNvPr>
        <xdr:cNvSpPr txBox="1">
          <a:spLocks noChangeArrowheads="1"/>
        </xdr:cNvSpPr>
      </xdr:nvSpPr>
      <xdr:spPr bwMode="auto">
        <a:xfrm>
          <a:off x="8905875" y="195643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63" name="Text Box 11">
          <a:extLst>
            <a:ext uri="{FF2B5EF4-FFF2-40B4-BE49-F238E27FC236}">
              <a16:creationId xmlns:a16="http://schemas.microsoft.com/office/drawing/2014/main" id="{6DFFDF7F-A944-4497-9B27-E7574F9A3B0D}"/>
            </a:ext>
          </a:extLst>
        </xdr:cNvPr>
        <xdr:cNvSpPr txBox="1">
          <a:spLocks noChangeArrowheads="1"/>
        </xdr:cNvSpPr>
      </xdr:nvSpPr>
      <xdr:spPr bwMode="auto">
        <a:xfrm>
          <a:off x="8905875" y="195643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69" name="Text Box 11">
          <a:extLst>
            <a:ext uri="{FF2B5EF4-FFF2-40B4-BE49-F238E27FC236}">
              <a16:creationId xmlns:a16="http://schemas.microsoft.com/office/drawing/2014/main" id="{97FC6A04-0F1A-494C-8B64-2BFE1225DD53}"/>
            </a:ext>
          </a:extLst>
        </xdr:cNvPr>
        <xdr:cNvSpPr txBox="1">
          <a:spLocks noChangeArrowheads="1"/>
        </xdr:cNvSpPr>
      </xdr:nvSpPr>
      <xdr:spPr bwMode="auto">
        <a:xfrm>
          <a:off x="8905875" y="195643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 name="Text Box 11">
          <a:extLst>
            <a:ext uri="{FF2B5EF4-FFF2-40B4-BE49-F238E27FC236}">
              <a16:creationId xmlns:a16="http://schemas.microsoft.com/office/drawing/2014/main" id="{D14AFD9A-6A3D-4A3C-AAE7-9C7228746FDA}"/>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4" name="Text Box 11">
          <a:extLst>
            <a:ext uri="{FF2B5EF4-FFF2-40B4-BE49-F238E27FC236}">
              <a16:creationId xmlns:a16="http://schemas.microsoft.com/office/drawing/2014/main" id="{608B624B-D935-4801-BFDE-4D33154940C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5" name="Text Box 11">
          <a:extLst>
            <a:ext uri="{FF2B5EF4-FFF2-40B4-BE49-F238E27FC236}">
              <a16:creationId xmlns:a16="http://schemas.microsoft.com/office/drawing/2014/main" id="{85FECB3F-E961-4D16-ABAA-8C15DAF79CF9}"/>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6" name="Text Box 11">
          <a:extLst>
            <a:ext uri="{FF2B5EF4-FFF2-40B4-BE49-F238E27FC236}">
              <a16:creationId xmlns:a16="http://schemas.microsoft.com/office/drawing/2014/main" id="{76056455-690D-4D24-A07C-6A994B01228F}"/>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7" name="Text Box 11">
          <a:extLst>
            <a:ext uri="{FF2B5EF4-FFF2-40B4-BE49-F238E27FC236}">
              <a16:creationId xmlns:a16="http://schemas.microsoft.com/office/drawing/2014/main" id="{2C8CDC79-EA1D-4A62-A4B8-79DB64C30E7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8" name="Text Box 11">
          <a:extLst>
            <a:ext uri="{FF2B5EF4-FFF2-40B4-BE49-F238E27FC236}">
              <a16:creationId xmlns:a16="http://schemas.microsoft.com/office/drawing/2014/main" id="{C34F84C7-35AC-4DB2-B2EC-17E1EFCC0E2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0" name="Text Box 11">
          <a:extLst>
            <a:ext uri="{FF2B5EF4-FFF2-40B4-BE49-F238E27FC236}">
              <a16:creationId xmlns:a16="http://schemas.microsoft.com/office/drawing/2014/main" id="{F20DFE19-EDA6-419B-904B-BACEBA76E3BB}"/>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11" name="Text Box 11">
          <a:extLst>
            <a:ext uri="{FF2B5EF4-FFF2-40B4-BE49-F238E27FC236}">
              <a16:creationId xmlns:a16="http://schemas.microsoft.com/office/drawing/2014/main" id="{038B5D5F-36CB-4D26-968C-12A11E7982F7}"/>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12" name="Text Box 11">
          <a:extLst>
            <a:ext uri="{FF2B5EF4-FFF2-40B4-BE49-F238E27FC236}">
              <a16:creationId xmlns:a16="http://schemas.microsoft.com/office/drawing/2014/main" id="{BD8CDCFD-EEE0-4E0F-8200-5AD1464ACA5B}"/>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13" name="Text Box 11">
          <a:extLst>
            <a:ext uri="{FF2B5EF4-FFF2-40B4-BE49-F238E27FC236}">
              <a16:creationId xmlns:a16="http://schemas.microsoft.com/office/drawing/2014/main" id="{ED2F45B3-E146-4C6B-AA3B-02D08ED90399}"/>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4" name="Text Box 11">
          <a:extLst>
            <a:ext uri="{FF2B5EF4-FFF2-40B4-BE49-F238E27FC236}">
              <a16:creationId xmlns:a16="http://schemas.microsoft.com/office/drawing/2014/main" id="{49A9189D-406F-4162-B649-278A94CFDDB3}"/>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6" name="Text Box 11">
          <a:extLst>
            <a:ext uri="{FF2B5EF4-FFF2-40B4-BE49-F238E27FC236}">
              <a16:creationId xmlns:a16="http://schemas.microsoft.com/office/drawing/2014/main" id="{A7C95091-3137-4962-8843-954A80B961B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7" name="Text Box 11">
          <a:extLst>
            <a:ext uri="{FF2B5EF4-FFF2-40B4-BE49-F238E27FC236}">
              <a16:creationId xmlns:a16="http://schemas.microsoft.com/office/drawing/2014/main" id="{5C452DE4-02DA-438C-981E-1A16CE5E1EE0}"/>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8" name="Text Box 11">
          <a:extLst>
            <a:ext uri="{FF2B5EF4-FFF2-40B4-BE49-F238E27FC236}">
              <a16:creationId xmlns:a16="http://schemas.microsoft.com/office/drawing/2014/main" id="{F6A23F2B-E869-4318-A3C3-A0ABDEE3D1C5}"/>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19" name="Text Box 11">
          <a:extLst>
            <a:ext uri="{FF2B5EF4-FFF2-40B4-BE49-F238E27FC236}">
              <a16:creationId xmlns:a16="http://schemas.microsoft.com/office/drawing/2014/main" id="{51FC6A54-74C8-4AF7-AC8C-61E689C0272D}"/>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0" name="Text Box 11">
          <a:extLst>
            <a:ext uri="{FF2B5EF4-FFF2-40B4-BE49-F238E27FC236}">
              <a16:creationId xmlns:a16="http://schemas.microsoft.com/office/drawing/2014/main" id="{36AEB70F-3C6A-480A-96F2-5B1A264A0258}"/>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76200</xdr:colOff>
      <xdr:row>56</xdr:row>
      <xdr:rowOff>19050</xdr:rowOff>
    </xdr:to>
    <xdr:sp macro="" textlink="">
      <xdr:nvSpPr>
        <xdr:cNvPr id="22" name="Text Box 11">
          <a:extLst>
            <a:ext uri="{FF2B5EF4-FFF2-40B4-BE49-F238E27FC236}">
              <a16:creationId xmlns:a16="http://schemas.microsoft.com/office/drawing/2014/main" id="{E343839B-8690-42BA-9076-409EFFEEF9CC}"/>
            </a:ext>
          </a:extLst>
        </xdr:cNvPr>
        <xdr:cNvSpPr txBox="1">
          <a:spLocks noChangeArrowheads="1"/>
        </xdr:cNvSpPr>
      </xdr:nvSpPr>
      <xdr:spPr bwMode="auto">
        <a:xfrm>
          <a:off x="9867900" y="13620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23" name="Text Box 11">
          <a:extLst>
            <a:ext uri="{FF2B5EF4-FFF2-40B4-BE49-F238E27FC236}">
              <a16:creationId xmlns:a16="http://schemas.microsoft.com/office/drawing/2014/main" id="{F99354C4-7F0E-4A70-A7BD-E36B53F972C1}"/>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24" name="Text Box 11">
          <a:extLst>
            <a:ext uri="{FF2B5EF4-FFF2-40B4-BE49-F238E27FC236}">
              <a16:creationId xmlns:a16="http://schemas.microsoft.com/office/drawing/2014/main" id="{4E655572-C1A4-4AEB-84A7-9FA20ACF5CFD}"/>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55</xdr:row>
      <xdr:rowOff>47625</xdr:rowOff>
    </xdr:from>
    <xdr:to>
      <xdr:col>10</xdr:col>
      <xdr:colOff>419100</xdr:colOff>
      <xdr:row>56</xdr:row>
      <xdr:rowOff>19050</xdr:rowOff>
    </xdr:to>
    <xdr:sp macro="" textlink="">
      <xdr:nvSpPr>
        <xdr:cNvPr id="25" name="Text Box 11">
          <a:extLst>
            <a:ext uri="{FF2B5EF4-FFF2-40B4-BE49-F238E27FC236}">
              <a16:creationId xmlns:a16="http://schemas.microsoft.com/office/drawing/2014/main" id="{FA994DDB-431A-46E5-9408-7DBA0892018A}"/>
            </a:ext>
          </a:extLst>
        </xdr:cNvPr>
        <xdr:cNvSpPr txBox="1">
          <a:spLocks noChangeArrowheads="1"/>
        </xdr:cNvSpPr>
      </xdr:nvSpPr>
      <xdr:spPr bwMode="auto">
        <a:xfrm>
          <a:off x="9867900" y="13620750"/>
          <a:ext cx="4191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4562485</xdr:colOff>
      <xdr:row>0</xdr:row>
      <xdr:rowOff>28575</xdr:rowOff>
    </xdr:from>
    <xdr:to>
      <xdr:col>2</xdr:col>
      <xdr:colOff>1054653</xdr:colOff>
      <xdr:row>0</xdr:row>
      <xdr:rowOff>352575</xdr:rowOff>
    </xdr:to>
    <xdr:pic>
      <xdr:nvPicPr>
        <xdr:cNvPr id="3" name="Picture 3">
          <a:extLst>
            <a:ext uri="{FF2B5EF4-FFF2-40B4-BE49-F238E27FC236}">
              <a16:creationId xmlns:a16="http://schemas.microsoft.com/office/drawing/2014/main" id="{2766BA01-B04F-4BCD-85E3-2EDAD59E7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43460" y="28575"/>
          <a:ext cx="1454693" cy="324000"/>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rs.gov/pub/irs-pdf/fw4.pdf" TargetMode="External"/><Relationship Id="rId3" Type="http://schemas.openxmlformats.org/officeDocument/2006/relationships/hyperlink" Target="https://www.spreadsheet123.com/calculators/net-paycheck-calculator?utm_source=paycheck-calculator&amp;utm_medium=title&amp;utm_campaign=templates" TargetMode="External"/><Relationship Id="rId7" Type="http://schemas.openxmlformats.org/officeDocument/2006/relationships/hyperlink" Target="https://www.spreadsheet123.com/ExcelTemplates/work-shift-schedule?utm_source=paycheck-calculator&amp;utm_medium=related&amp;utm_campaign=templates" TargetMode="External"/><Relationship Id="rId12" Type="http://schemas.openxmlformats.org/officeDocument/2006/relationships/comments" Target="../comments1.xml"/><Relationship Id="rId2" Type="http://schemas.openxmlformats.org/officeDocument/2006/relationships/hyperlink" Target="https://www.irs.gov/pub/irs-pdf/p15t.pdf" TargetMode="External"/><Relationship Id="rId1" Type="http://schemas.openxmlformats.org/officeDocument/2006/relationships/hyperlink" Target="https://www.irs.gov/businesses/small-businesses-self-employed/income-tax-withholding-assistant-for-employers" TargetMode="External"/><Relationship Id="rId6" Type="http://schemas.openxmlformats.org/officeDocument/2006/relationships/hyperlink" Target="https://www.spreadsheet123.com/ExcelTemplates/staff-rotation-schedule?utm_source=paycheck-calculator&amp;utm_medium=related&amp;utm_campaign=templates" TargetMode="External"/><Relationship Id="rId11" Type="http://schemas.openxmlformats.org/officeDocument/2006/relationships/vmlDrawing" Target="../drawings/vmlDrawing1.vml"/><Relationship Id="rId5" Type="http://schemas.openxmlformats.org/officeDocument/2006/relationships/hyperlink" Target="https://www.spreadsheet123.com/calculators/payroll-calculator?utm_source=paycheck-calculator&amp;utm_medium=related&amp;utm_campaign=templates" TargetMode="External"/><Relationship Id="rId10" Type="http://schemas.openxmlformats.org/officeDocument/2006/relationships/drawing" Target="../drawings/drawing1.xml"/><Relationship Id="rId4" Type="http://schemas.openxmlformats.org/officeDocument/2006/relationships/hyperlink" Target="https://www.spreadsheet123.com/ExcelTemplates/timesheets?utm_source=paycheck-calculator&amp;utm_medium=related&amp;utm_campaign=templat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rs.gov/pub/irs-pdf/fw4.pdf" TargetMode="External"/><Relationship Id="rId2" Type="http://schemas.openxmlformats.org/officeDocument/2006/relationships/hyperlink" Target="https://www.irs.gov/pub/irs-pdf/p15t.pdf" TargetMode="External"/><Relationship Id="rId1" Type="http://schemas.openxmlformats.org/officeDocument/2006/relationships/hyperlink" Target="https://www.irs.gov/pub/irs-pdf/fw4.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preadsheet123.com/calculators/net-paycheck-calculator.html" TargetMode="External"/><Relationship Id="rId1" Type="http://schemas.openxmlformats.org/officeDocument/2006/relationships/hyperlink" Target="https://www.spreadsheet123.com/EULA/privateuse-EULA.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630F-B639-497C-98A6-8B6C7C70D172}">
  <sheetPr>
    <pageSetUpPr fitToPage="1"/>
  </sheetPr>
  <dimension ref="A1:S98"/>
  <sheetViews>
    <sheetView showGridLines="0" tabSelected="1" workbookViewId="0">
      <selection activeCell="B13" sqref="B13"/>
    </sheetView>
  </sheetViews>
  <sheetFormatPr defaultRowHeight="12.75" x14ac:dyDescent="0.2"/>
  <cols>
    <col min="1" max="1" width="35.7109375" customWidth="1"/>
    <col min="2" max="2" width="25.7109375" style="2" customWidth="1"/>
    <col min="3" max="3" width="2.28515625" customWidth="1"/>
    <col min="4" max="4" width="0.85546875" customWidth="1"/>
    <col min="5" max="5" width="35.7109375" customWidth="1"/>
    <col min="6" max="6" width="25.7109375" customWidth="1"/>
    <col min="7" max="7" width="2.28515625" customWidth="1"/>
    <col min="9" max="9" width="31" style="109" customWidth="1"/>
    <col min="10" max="11" width="9.140625" style="109"/>
    <col min="16" max="16" width="29.85546875" hidden="1" customWidth="1"/>
    <col min="17" max="19" width="23.42578125" hidden="1" customWidth="1"/>
  </cols>
  <sheetData>
    <row r="1" spans="1:11" ht="39.950000000000003" customHeight="1" x14ac:dyDescent="0.2">
      <c r="A1" s="113" t="s">
        <v>24</v>
      </c>
      <c r="B1" s="9"/>
      <c r="C1" s="8"/>
      <c r="D1" s="8"/>
      <c r="E1" s="8"/>
      <c r="F1" s="8"/>
      <c r="G1" s="8"/>
      <c r="I1" s="105"/>
      <c r="J1" s="105"/>
      <c r="K1" s="105"/>
    </row>
    <row r="2" spans="1:11" ht="18" customHeight="1" x14ac:dyDescent="0.2">
      <c r="A2" s="114" t="s">
        <v>119</v>
      </c>
      <c r="B2" s="115"/>
      <c r="C2" s="116"/>
      <c r="D2" s="116"/>
      <c r="E2" s="116"/>
      <c r="F2" s="116"/>
      <c r="G2" s="117"/>
      <c r="I2" s="106" t="str">
        <f ca="1">"© 2013-"&amp;YEAR(TODAY())&amp;" Spreadsheet123 LTD"</f>
        <v>© 2013-2024 Spreadsheet123 LTD</v>
      </c>
      <c r="J2" s="108"/>
      <c r="K2" s="108"/>
    </row>
    <row r="3" spans="1:11" ht="5.0999999999999996" customHeight="1" x14ac:dyDescent="0.2">
      <c r="A3" s="59"/>
      <c r="G3" s="60"/>
      <c r="I3" s="106"/>
      <c r="J3" s="108"/>
      <c r="K3" s="108"/>
    </row>
    <row r="4" spans="1:11" ht="18" customHeight="1" x14ac:dyDescent="0.2">
      <c r="A4" s="13" t="s">
        <v>0</v>
      </c>
      <c r="B4" s="63"/>
      <c r="C4" s="64"/>
      <c r="E4" s="14" t="s">
        <v>90</v>
      </c>
      <c r="F4" s="15"/>
      <c r="G4" s="15"/>
      <c r="I4" s="107" t="s">
        <v>24</v>
      </c>
      <c r="J4" s="108"/>
      <c r="K4" s="108"/>
    </row>
    <row r="5" spans="1:11" ht="5.0999999999999996" customHeight="1" x14ac:dyDescent="0.2">
      <c r="A5" s="16"/>
      <c r="B5" s="20"/>
      <c r="C5" s="16"/>
      <c r="E5" s="65"/>
      <c r="F5" s="65"/>
      <c r="G5" s="65"/>
      <c r="I5" s="108"/>
      <c r="J5" s="108"/>
      <c r="K5" s="108"/>
    </row>
    <row r="6" spans="1:11" ht="18" customHeight="1" x14ac:dyDescent="0.2">
      <c r="A6" s="55" t="s">
        <v>0</v>
      </c>
      <c r="B6" s="41">
        <v>4000</v>
      </c>
      <c r="C6" s="16"/>
      <c r="E6" s="66" t="s">
        <v>18</v>
      </c>
      <c r="F6" s="67">
        <f>B6*INDEX('Federal Tax Tables NEW'!$B$5:$B$9,MATCH($B$7,'Federal Tax Tables NEW'!$A$5:$A$9,0))</f>
        <v>48000</v>
      </c>
      <c r="G6" s="65"/>
      <c r="I6" s="108"/>
      <c r="J6" s="108"/>
      <c r="K6" s="108"/>
    </row>
    <row r="7" spans="1:11" ht="18" customHeight="1" x14ac:dyDescent="0.2">
      <c r="A7" s="55" t="s">
        <v>17</v>
      </c>
      <c r="B7" s="26" t="s">
        <v>4</v>
      </c>
      <c r="C7" s="16"/>
      <c r="E7" s="68" t="s">
        <v>13</v>
      </c>
      <c r="F7" s="69">
        <f>B6-F12-F13-F14</f>
        <v>4000</v>
      </c>
      <c r="G7" s="65"/>
      <c r="I7" s="108"/>
      <c r="J7" s="108"/>
      <c r="K7" s="108"/>
    </row>
    <row r="8" spans="1:11" ht="18" customHeight="1" x14ac:dyDescent="0.2">
      <c r="A8" s="55" t="s">
        <v>77</v>
      </c>
      <c r="B8" s="26" t="s">
        <v>82</v>
      </c>
      <c r="C8" s="16"/>
      <c r="E8" s="68" t="s">
        <v>36</v>
      </c>
      <c r="F8" s="69">
        <f>(B6-F14)*6.2%</f>
        <v>248</v>
      </c>
      <c r="G8" s="65"/>
      <c r="I8" s="108"/>
      <c r="J8" s="108"/>
      <c r="K8" s="108"/>
    </row>
    <row r="9" spans="1:11" ht="5.0999999999999996" customHeight="1" x14ac:dyDescent="0.2">
      <c r="A9" s="21"/>
      <c r="B9" s="20"/>
      <c r="C9" s="16"/>
      <c r="E9" s="66"/>
      <c r="F9" s="69"/>
      <c r="G9" s="65"/>
      <c r="I9" s="108"/>
      <c r="J9" s="108"/>
      <c r="K9" s="108"/>
    </row>
    <row r="10" spans="1:11" ht="18" customHeight="1" x14ac:dyDescent="0.2">
      <c r="A10" s="13" t="s">
        <v>85</v>
      </c>
      <c r="B10" s="9"/>
      <c r="C10" s="8"/>
      <c r="E10" s="68" t="s">
        <v>37</v>
      </c>
      <c r="F10" s="67">
        <f>(B6-F14)*1.45%</f>
        <v>57.999999999999993</v>
      </c>
      <c r="G10" s="65"/>
      <c r="I10" s="108"/>
      <c r="J10" s="108"/>
      <c r="K10" s="108"/>
    </row>
    <row r="11" spans="1:11" ht="5.0999999999999996" customHeight="1" x14ac:dyDescent="0.2">
      <c r="A11" s="19"/>
      <c r="B11" s="20"/>
      <c r="C11" s="16"/>
      <c r="E11" s="66"/>
      <c r="F11" s="69"/>
      <c r="G11" s="65"/>
      <c r="I11" s="108"/>
      <c r="J11" s="108"/>
      <c r="K11" s="108"/>
    </row>
    <row r="12" spans="1:11" ht="18" customHeight="1" x14ac:dyDescent="0.2">
      <c r="A12" s="18" t="s">
        <v>16</v>
      </c>
      <c r="B12" s="103" t="s">
        <v>70</v>
      </c>
      <c r="C12" s="16"/>
      <c r="E12" s="68" t="s">
        <v>25</v>
      </c>
      <c r="F12" s="67">
        <f>B6*B31</f>
        <v>0</v>
      </c>
      <c r="G12" s="65"/>
      <c r="I12" s="108"/>
      <c r="J12" s="108"/>
      <c r="K12" s="108"/>
    </row>
    <row r="13" spans="1:11" ht="18" customHeight="1" x14ac:dyDescent="0.2">
      <c r="A13" s="18" t="s">
        <v>19</v>
      </c>
      <c r="B13" s="153">
        <v>2</v>
      </c>
      <c r="C13" s="16"/>
      <c r="E13" s="68" t="s">
        <v>38</v>
      </c>
      <c r="F13" s="69">
        <f>$B$32</f>
        <v>0</v>
      </c>
      <c r="G13" s="65"/>
    </row>
    <row r="14" spans="1:11" ht="18" customHeight="1" x14ac:dyDescent="0.2">
      <c r="A14" s="19" t="s">
        <v>68</v>
      </c>
      <c r="B14" s="24">
        <v>0</v>
      </c>
      <c r="C14" s="16"/>
      <c r="E14" s="66" t="s">
        <v>33</v>
      </c>
      <c r="F14" s="69">
        <f>$B$33</f>
        <v>0</v>
      </c>
      <c r="G14" s="65"/>
    </row>
    <row r="15" spans="1:11" ht="5.0999999999999996" customHeight="1" x14ac:dyDescent="0.2">
      <c r="A15" s="21"/>
      <c r="B15" s="20"/>
      <c r="C15" s="16"/>
      <c r="E15" s="68"/>
      <c r="F15" s="69"/>
      <c r="G15" s="65"/>
    </row>
    <row r="16" spans="1:11" ht="18" customHeight="1" x14ac:dyDescent="0.2">
      <c r="A16" s="13" t="s">
        <v>86</v>
      </c>
      <c r="B16" s="9"/>
      <c r="C16" s="8"/>
      <c r="E16" s="68" t="s">
        <v>11</v>
      </c>
      <c r="F16" s="67">
        <f>IF('Paycheck Calculator'!$R$81=1,IF($B$22="No",'Paycheck Calculator'!$Q$97,'Paycheck Calculator'!$R$97),'Paycheck Calculator'!$S$97)</f>
        <v>314.66666666666669</v>
      </c>
      <c r="G16" s="65"/>
    </row>
    <row r="17" spans="1:19" ht="5.0999999999999996" customHeight="1" x14ac:dyDescent="0.2">
      <c r="A17" s="19"/>
      <c r="B17" s="20"/>
      <c r="C17" s="16"/>
      <c r="E17" s="68"/>
      <c r="F17" s="69"/>
      <c r="G17" s="65"/>
    </row>
    <row r="18" spans="1:19" ht="18" customHeight="1" x14ac:dyDescent="0.2">
      <c r="A18" s="18" t="s">
        <v>16</v>
      </c>
      <c r="B18" s="103" t="s">
        <v>70</v>
      </c>
      <c r="C18" s="16"/>
      <c r="E18" s="68" t="s">
        <v>20</v>
      </c>
      <c r="F18" s="69">
        <f>$F$7*$B$37</f>
        <v>0</v>
      </c>
      <c r="G18" s="65"/>
    </row>
    <row r="19" spans="1:19" ht="5.0999999999999996" customHeight="1" x14ac:dyDescent="0.2">
      <c r="A19" s="21"/>
      <c r="B19" s="20"/>
      <c r="C19" s="16"/>
      <c r="E19" s="68"/>
      <c r="F19" s="67"/>
      <c r="G19" s="65"/>
    </row>
    <row r="20" spans="1:19" ht="18" customHeight="1" x14ac:dyDescent="0.2">
      <c r="A20" s="10" t="s">
        <v>28</v>
      </c>
      <c r="B20" s="11"/>
      <c r="C20" s="12"/>
      <c r="E20" s="68" t="s">
        <v>15</v>
      </c>
      <c r="F20" s="69">
        <f>$F$7*$B$38</f>
        <v>0</v>
      </c>
      <c r="G20" s="65"/>
    </row>
    <row r="21" spans="1:19" ht="5.0999999999999996" customHeight="1" x14ac:dyDescent="0.2">
      <c r="A21" s="19"/>
      <c r="B21" s="20"/>
      <c r="C21" s="16"/>
      <c r="E21" s="68"/>
      <c r="F21" s="67"/>
      <c r="G21" s="65"/>
    </row>
    <row r="22" spans="1:19" ht="18" customHeight="1" thickBot="1" x14ac:dyDescent="0.25">
      <c r="A22" s="18" t="s">
        <v>29</v>
      </c>
      <c r="B22" s="26" t="s">
        <v>103</v>
      </c>
      <c r="C22" s="16"/>
      <c r="E22" s="68" t="s">
        <v>12</v>
      </c>
      <c r="F22" s="67">
        <f>$B$42</f>
        <v>0</v>
      </c>
      <c r="G22" s="65"/>
      <c r="I22" s="110" t="s">
        <v>108</v>
      </c>
    </row>
    <row r="23" spans="1:19" ht="18" customHeight="1" x14ac:dyDescent="0.2">
      <c r="A23" s="19" t="s">
        <v>59</v>
      </c>
      <c r="B23" s="44"/>
      <c r="C23" s="16"/>
      <c r="E23" s="68" t="s">
        <v>69</v>
      </c>
      <c r="F23" s="69">
        <f>$B$43</f>
        <v>0</v>
      </c>
      <c r="G23" s="65"/>
      <c r="I23" s="111" t="s">
        <v>112</v>
      </c>
    </row>
    <row r="24" spans="1:19" ht="18" customHeight="1" x14ac:dyDescent="0.2">
      <c r="A24" s="19" t="s">
        <v>58</v>
      </c>
      <c r="B24" s="44"/>
      <c r="C24" s="16"/>
      <c r="E24" s="68" t="s">
        <v>22</v>
      </c>
      <c r="F24" s="69">
        <f>$B$47</f>
        <v>0</v>
      </c>
      <c r="G24" s="65"/>
      <c r="I24" s="111" t="s">
        <v>109</v>
      </c>
    </row>
    <row r="25" spans="1:19" ht="18" customHeight="1" x14ac:dyDescent="0.2">
      <c r="A25" s="18" t="s">
        <v>32</v>
      </c>
      <c r="B25" s="24">
        <v>0</v>
      </c>
      <c r="C25" s="16"/>
      <c r="E25" s="65"/>
      <c r="F25" s="65"/>
      <c r="G25" s="65"/>
      <c r="I25" s="111" t="s">
        <v>110</v>
      </c>
    </row>
    <row r="26" spans="1:19" ht="18" customHeight="1" x14ac:dyDescent="0.2">
      <c r="A26" s="18" t="s">
        <v>31</v>
      </c>
      <c r="B26" s="24">
        <v>0</v>
      </c>
      <c r="C26" s="16"/>
      <c r="E26" s="70" t="s">
        <v>23</v>
      </c>
      <c r="F26" s="71">
        <f>$B$6-$F$8-$F$10-$F$12-$F$13-$F$14-$F$16-$F$18-$F$20-$F$22-$F$23+$F$24</f>
        <v>3379.3333333333335</v>
      </c>
      <c r="G26" s="65"/>
      <c r="I26" s="111" t="s">
        <v>111</v>
      </c>
    </row>
    <row r="27" spans="1:19" ht="18" customHeight="1" x14ac:dyDescent="0.2">
      <c r="A27" s="18" t="s">
        <v>30</v>
      </c>
      <c r="B27" s="24">
        <v>0</v>
      </c>
      <c r="C27" s="16"/>
      <c r="E27" s="65"/>
      <c r="F27" s="65"/>
      <c r="G27" s="65"/>
      <c r="I27" s="112"/>
      <c r="P27" s="2"/>
      <c r="Q27" s="2"/>
      <c r="R27" s="2"/>
      <c r="S27" s="2"/>
    </row>
    <row r="28" spans="1:19" ht="5.0999999999999996" customHeight="1" x14ac:dyDescent="0.2">
      <c r="A28" s="21"/>
      <c r="B28" s="20"/>
      <c r="C28" s="16"/>
      <c r="E28" s="65"/>
      <c r="F28" s="65"/>
      <c r="G28" s="65"/>
      <c r="I28" s="112"/>
      <c r="P28" s="2"/>
      <c r="Q28" s="2"/>
      <c r="R28" s="2"/>
      <c r="S28" s="2"/>
    </row>
    <row r="29" spans="1:19" ht="18" customHeight="1" x14ac:dyDescent="0.2">
      <c r="A29" s="10" t="s">
        <v>35</v>
      </c>
      <c r="B29" s="11"/>
      <c r="C29" s="12"/>
      <c r="E29" s="65"/>
      <c r="F29" s="65"/>
      <c r="G29" s="65"/>
      <c r="P29" s="2"/>
      <c r="Q29" s="2"/>
      <c r="R29" s="2"/>
      <c r="S29" s="2"/>
    </row>
    <row r="30" spans="1:19" ht="5.0999999999999996" customHeight="1" x14ac:dyDescent="0.25">
      <c r="A30" s="19"/>
      <c r="B30" s="20"/>
      <c r="C30" s="16"/>
      <c r="E30" s="65"/>
      <c r="F30" s="65"/>
      <c r="G30" s="65"/>
      <c r="P30" s="5"/>
      <c r="Q30" s="5"/>
      <c r="R30" s="5"/>
      <c r="S30" s="5"/>
    </row>
    <row r="31" spans="1:19" ht="18" customHeight="1" x14ac:dyDescent="0.2">
      <c r="A31" s="19" t="s">
        <v>25</v>
      </c>
      <c r="B31" s="25">
        <v>0</v>
      </c>
      <c r="C31" s="16"/>
      <c r="E31" s="65"/>
      <c r="F31" s="65"/>
      <c r="G31" s="65"/>
      <c r="P31" s="2"/>
      <c r="Q31" s="2"/>
      <c r="R31" s="2"/>
      <c r="S31" s="2"/>
    </row>
    <row r="32" spans="1:19" ht="18" customHeight="1" x14ac:dyDescent="0.2">
      <c r="A32" s="18" t="s">
        <v>38</v>
      </c>
      <c r="B32" s="24">
        <v>0</v>
      </c>
      <c r="C32" s="16"/>
      <c r="E32" s="65"/>
      <c r="F32" s="65"/>
      <c r="G32" s="65"/>
      <c r="P32" s="2"/>
      <c r="Q32" s="2"/>
      <c r="R32" s="2"/>
      <c r="S32" s="2"/>
    </row>
    <row r="33" spans="1:19" ht="18" customHeight="1" x14ac:dyDescent="0.2">
      <c r="A33" s="19" t="s">
        <v>33</v>
      </c>
      <c r="B33" s="24">
        <v>0</v>
      </c>
      <c r="C33" s="16"/>
      <c r="E33" s="65"/>
      <c r="F33" s="65"/>
      <c r="G33" s="65"/>
      <c r="P33" s="2"/>
      <c r="Q33" s="2"/>
      <c r="R33" s="2"/>
      <c r="S33" s="2"/>
    </row>
    <row r="34" spans="1:19" ht="5.0999999999999996" customHeight="1" x14ac:dyDescent="0.2">
      <c r="A34" s="21"/>
      <c r="B34" s="20"/>
      <c r="C34" s="16"/>
      <c r="E34" s="65"/>
      <c r="F34" s="65"/>
      <c r="G34" s="65"/>
      <c r="P34" s="2"/>
      <c r="Q34" s="48"/>
      <c r="R34" s="49"/>
      <c r="S34" s="49"/>
    </row>
    <row r="35" spans="1:19" ht="18" customHeight="1" x14ac:dyDescent="0.2">
      <c r="A35" s="10" t="s">
        <v>34</v>
      </c>
      <c r="B35" s="11"/>
      <c r="C35" s="12"/>
      <c r="E35" s="65"/>
      <c r="F35" s="65"/>
      <c r="G35" s="65"/>
      <c r="P35" s="2"/>
      <c r="Q35" s="49"/>
      <c r="R35" s="49"/>
      <c r="S35" s="49"/>
    </row>
    <row r="36" spans="1:19" ht="5.0999999999999996" customHeight="1" x14ac:dyDescent="0.2">
      <c r="A36" s="19"/>
      <c r="B36" s="20"/>
      <c r="C36" s="16"/>
      <c r="E36" s="65"/>
      <c r="F36" s="65"/>
      <c r="G36" s="65"/>
      <c r="P36" s="2"/>
      <c r="Q36" s="49"/>
      <c r="R36" s="48"/>
      <c r="S36" s="49"/>
    </row>
    <row r="37" spans="1:19" ht="18" customHeight="1" x14ac:dyDescent="0.2">
      <c r="A37" s="19" t="s">
        <v>61</v>
      </c>
      <c r="B37" s="25">
        <v>0</v>
      </c>
      <c r="C37" s="16"/>
      <c r="E37" s="65"/>
      <c r="F37" s="65"/>
      <c r="G37" s="65"/>
      <c r="P37" s="2"/>
      <c r="Q37" s="2"/>
      <c r="R37" s="2"/>
      <c r="S37" s="2"/>
    </row>
    <row r="38" spans="1:19" ht="18" customHeight="1" x14ac:dyDescent="0.2">
      <c r="A38" s="19" t="s">
        <v>60</v>
      </c>
      <c r="B38" s="25">
        <v>0</v>
      </c>
      <c r="C38" s="16"/>
      <c r="E38" s="65"/>
      <c r="F38" s="65"/>
      <c r="G38" s="65"/>
      <c r="P38" s="2"/>
      <c r="Q38" s="2"/>
      <c r="R38" s="49"/>
      <c r="S38" s="49"/>
    </row>
    <row r="39" spans="1:19" ht="5.0999999999999996" customHeight="1" x14ac:dyDescent="0.2">
      <c r="A39" s="21"/>
      <c r="B39" s="20"/>
      <c r="C39" s="16"/>
      <c r="E39" s="65"/>
      <c r="F39" s="65"/>
      <c r="G39" s="65"/>
      <c r="P39" s="2"/>
      <c r="Q39" s="2"/>
      <c r="R39" s="2"/>
      <c r="S39" s="49"/>
    </row>
    <row r="40" spans="1:19" ht="18" customHeight="1" x14ac:dyDescent="0.2">
      <c r="A40" s="10" t="s">
        <v>14</v>
      </c>
      <c r="B40" s="11"/>
      <c r="C40" s="12"/>
      <c r="E40" s="143"/>
      <c r="F40" s="143"/>
      <c r="G40" s="143"/>
      <c r="P40" s="2"/>
      <c r="Q40" s="2"/>
      <c r="R40" s="2"/>
      <c r="S40" s="2"/>
    </row>
    <row r="41" spans="1:19" ht="5.0999999999999996" customHeight="1" x14ac:dyDescent="0.25">
      <c r="A41" s="18"/>
      <c r="B41" s="22"/>
      <c r="C41" s="16"/>
      <c r="E41" s="143"/>
      <c r="F41" s="143"/>
      <c r="G41" s="143"/>
      <c r="P41" s="5"/>
      <c r="Q41" s="5"/>
      <c r="R41" s="5"/>
      <c r="S41" s="5"/>
    </row>
    <row r="42" spans="1:19" ht="18" customHeight="1" x14ac:dyDescent="0.2">
      <c r="A42" s="18" t="s">
        <v>12</v>
      </c>
      <c r="B42" s="24">
        <v>0</v>
      </c>
      <c r="C42" s="16"/>
      <c r="E42" s="143"/>
      <c r="F42" s="143"/>
      <c r="G42" s="143"/>
      <c r="P42" s="2"/>
      <c r="Q42" s="2"/>
      <c r="R42" s="2"/>
      <c r="S42" s="2"/>
    </row>
    <row r="43" spans="1:19" ht="18" customHeight="1" x14ac:dyDescent="0.2">
      <c r="A43" s="18" t="s">
        <v>21</v>
      </c>
      <c r="B43" s="24">
        <v>0</v>
      </c>
      <c r="C43" s="16"/>
      <c r="E43" s="144"/>
      <c r="F43" s="144"/>
      <c r="G43" s="144"/>
      <c r="P43" s="2"/>
      <c r="Q43" s="2"/>
      <c r="R43" s="2"/>
      <c r="S43" s="2"/>
    </row>
    <row r="44" spans="1:19" ht="5.0999999999999996" customHeight="1" x14ac:dyDescent="0.2">
      <c r="A44" s="21"/>
      <c r="B44" s="20"/>
      <c r="C44" s="16"/>
      <c r="E44" s="144"/>
      <c r="F44" s="144"/>
      <c r="G44" s="144"/>
      <c r="P44" s="2"/>
      <c r="Q44" s="2"/>
      <c r="R44" s="2"/>
      <c r="S44" s="2"/>
    </row>
    <row r="45" spans="1:19" ht="18" customHeight="1" x14ac:dyDescent="0.2">
      <c r="A45" s="10" t="s">
        <v>26</v>
      </c>
      <c r="B45" s="11"/>
      <c r="C45" s="12"/>
      <c r="E45" s="144"/>
      <c r="F45" s="144"/>
      <c r="G45" s="144"/>
      <c r="P45" s="2"/>
      <c r="Q45" s="2"/>
      <c r="R45" s="2"/>
      <c r="S45" s="2"/>
    </row>
    <row r="46" spans="1:19" ht="5.0999999999999996" customHeight="1" x14ac:dyDescent="0.2">
      <c r="A46" s="18"/>
      <c r="B46" s="22"/>
      <c r="C46" s="16"/>
      <c r="E46" s="144"/>
      <c r="F46" s="144"/>
      <c r="G46" s="144"/>
      <c r="P46" s="2"/>
      <c r="Q46" s="2"/>
      <c r="R46" s="2"/>
      <c r="S46" s="2"/>
    </row>
    <row r="47" spans="1:19" ht="18" customHeight="1" x14ac:dyDescent="0.2">
      <c r="A47" s="18" t="s">
        <v>22</v>
      </c>
      <c r="B47" s="24">
        <v>0</v>
      </c>
      <c r="C47" s="16"/>
      <c r="E47" s="65"/>
      <c r="F47" s="65"/>
      <c r="G47" s="65"/>
      <c r="P47" s="2"/>
      <c r="Q47" s="2"/>
      <c r="R47" s="2"/>
      <c r="S47" s="2"/>
    </row>
    <row r="48" spans="1:19" ht="6.95" customHeight="1" x14ac:dyDescent="0.2">
      <c r="A48" s="18"/>
      <c r="B48" s="23"/>
      <c r="C48" s="16"/>
      <c r="E48" s="65"/>
      <c r="F48" s="65"/>
      <c r="G48" s="65"/>
      <c r="P48" s="2"/>
      <c r="Q48" s="2"/>
      <c r="R48" s="2"/>
      <c r="S48" s="2"/>
    </row>
    <row r="49" spans="1:19" ht="5.0999999999999996" customHeight="1" x14ac:dyDescent="0.2">
      <c r="P49" s="2"/>
      <c r="Q49" s="2"/>
      <c r="R49" s="2"/>
      <c r="S49" s="2"/>
    </row>
    <row r="50" spans="1:19" ht="18" customHeight="1" x14ac:dyDescent="0.2">
      <c r="A50" s="61" t="s">
        <v>23</v>
      </c>
      <c r="B50" s="17">
        <f>$B$6-$F$8-$F$10-$F$12-$F$13-$F$14-$F$16-$F$18-$F$20-$F$22-$F$23+$F$24</f>
        <v>3379.3333333333335</v>
      </c>
      <c r="P50" s="2"/>
      <c r="Q50" s="2"/>
      <c r="R50" s="2"/>
      <c r="S50" s="2"/>
    </row>
    <row r="51" spans="1:19" ht="18" customHeight="1" x14ac:dyDescent="0.2">
      <c r="A51" s="62" t="str">
        <f>E8</f>
        <v>FICA Social Security (6.2%)</v>
      </c>
      <c r="B51" s="45">
        <f>F8</f>
        <v>248</v>
      </c>
      <c r="P51" s="2"/>
      <c r="Q51" s="2"/>
      <c r="R51" s="2"/>
      <c r="S51" s="2"/>
    </row>
    <row r="52" spans="1:19" ht="18" customHeight="1" x14ac:dyDescent="0.2">
      <c r="A52" s="62" t="str">
        <f>E10</f>
        <v>FICA Medicare 1.45%</v>
      </c>
      <c r="B52" s="45">
        <f>F10</f>
        <v>57.999999999999993</v>
      </c>
    </row>
    <row r="53" spans="1:19" ht="18" customHeight="1" x14ac:dyDescent="0.2">
      <c r="A53" s="62" t="str">
        <f t="shared" ref="A53:B55" si="0">E12</f>
        <v>Tax Deferral Plan (401k)</v>
      </c>
      <c r="B53" s="45">
        <f t="shared" si="0"/>
        <v>0</v>
      </c>
    </row>
    <row r="54" spans="1:19" ht="18" customHeight="1" x14ac:dyDescent="0.2">
      <c r="A54" s="62" t="str">
        <f t="shared" si="0"/>
        <v>Other Pre-Tax withholdings</v>
      </c>
      <c r="B54" s="45">
        <f t="shared" si="0"/>
        <v>0</v>
      </c>
    </row>
    <row r="55" spans="1:19" ht="18" customHeight="1" x14ac:dyDescent="0.2">
      <c r="A55" s="62" t="str">
        <f t="shared" si="0"/>
        <v>Health Insurance Premiums</v>
      </c>
      <c r="B55" s="45">
        <f t="shared" si="0"/>
        <v>0</v>
      </c>
    </row>
    <row r="56" spans="1:19" ht="18" customHeight="1" x14ac:dyDescent="0.2">
      <c r="A56" s="62" t="str">
        <f>E16</f>
        <v>Federal Tax</v>
      </c>
      <c r="B56" s="45">
        <f>F16</f>
        <v>314.66666666666669</v>
      </c>
    </row>
    <row r="57" spans="1:19" ht="18" customHeight="1" x14ac:dyDescent="0.2">
      <c r="A57" s="62" t="str">
        <f>E18</f>
        <v>State Tax</v>
      </c>
      <c r="B57" s="45">
        <f>F18</f>
        <v>0</v>
      </c>
    </row>
    <row r="58" spans="1:19" ht="18" customHeight="1" x14ac:dyDescent="0.2">
      <c r="A58" s="62" t="str">
        <f>E20</f>
        <v>Local Tax</v>
      </c>
      <c r="B58" s="45">
        <f>F20</f>
        <v>0</v>
      </c>
    </row>
    <row r="59" spans="1:19" ht="18" customHeight="1" x14ac:dyDescent="0.2">
      <c r="A59" s="62" t="str">
        <f t="shared" ref="A59:B61" si="1">E22</f>
        <v>Insurance</v>
      </c>
      <c r="B59" s="45">
        <f t="shared" si="1"/>
        <v>0</v>
      </c>
    </row>
    <row r="60" spans="1:19" ht="18" customHeight="1" x14ac:dyDescent="0.2">
      <c r="A60" s="62" t="str">
        <f t="shared" si="1"/>
        <v>Other Post-Tax deductions</v>
      </c>
      <c r="B60" s="45">
        <f t="shared" si="1"/>
        <v>0</v>
      </c>
    </row>
    <row r="61" spans="1:19" ht="18" customHeight="1" x14ac:dyDescent="0.2">
      <c r="A61" s="62" t="str">
        <f t="shared" si="1"/>
        <v>Post-Tax Reimbursements</v>
      </c>
      <c r="B61" s="45">
        <f t="shared" si="1"/>
        <v>0</v>
      </c>
    </row>
    <row r="62" spans="1:19" ht="5.0999999999999996" customHeight="1" x14ac:dyDescent="0.2">
      <c r="A62" s="40"/>
      <c r="B62" s="45"/>
    </row>
    <row r="63" spans="1:19" ht="15" customHeight="1" x14ac:dyDescent="0.2">
      <c r="A63" s="125" t="s">
        <v>107</v>
      </c>
      <c r="B63" s="119"/>
      <c r="C63" s="120"/>
      <c r="D63" s="120"/>
      <c r="E63" s="120"/>
      <c r="F63" s="120"/>
      <c r="G63" s="120"/>
    </row>
    <row r="64" spans="1:19" s="2" customFormat="1" ht="12.75" customHeight="1" x14ac:dyDescent="0.2">
      <c r="A64" s="126" t="s">
        <v>99</v>
      </c>
      <c r="B64" s="118"/>
      <c r="C64" s="118"/>
      <c r="D64" s="118"/>
      <c r="E64" s="118"/>
      <c r="F64" s="118"/>
      <c r="G64" s="118"/>
      <c r="I64" s="109"/>
      <c r="J64" s="109"/>
      <c r="K64" s="109"/>
      <c r="P64"/>
      <c r="Q64"/>
      <c r="R64"/>
      <c r="S64"/>
    </row>
    <row r="65" spans="1:19" s="2" customFormat="1" ht="12.75" customHeight="1" x14ac:dyDescent="0.2">
      <c r="A65" s="126" t="s">
        <v>100</v>
      </c>
      <c r="B65" s="118"/>
      <c r="C65" s="118"/>
      <c r="D65" s="118"/>
      <c r="E65" s="118"/>
      <c r="F65" s="118"/>
      <c r="G65" s="118"/>
      <c r="I65" s="109"/>
      <c r="J65" s="109"/>
      <c r="K65" s="109"/>
      <c r="P65"/>
      <c r="Q65"/>
      <c r="R65"/>
      <c r="S65"/>
    </row>
    <row r="66" spans="1:19" s="2" customFormat="1" ht="12.75" customHeight="1" x14ac:dyDescent="0.2">
      <c r="A66" s="126" t="s">
        <v>101</v>
      </c>
      <c r="B66" s="118"/>
      <c r="C66" s="118"/>
      <c r="D66" s="118"/>
      <c r="E66" s="118"/>
      <c r="F66" s="118"/>
      <c r="G66" s="118"/>
      <c r="I66" s="109"/>
      <c r="J66" s="109"/>
      <c r="K66" s="109"/>
      <c r="P66"/>
      <c r="Q66"/>
      <c r="R66"/>
      <c r="S66"/>
    </row>
    <row r="67" spans="1:19" ht="5.0999999999999996" customHeight="1" x14ac:dyDescent="0.2">
      <c r="A67" s="127"/>
    </row>
    <row r="68" spans="1:19" x14ac:dyDescent="0.2">
      <c r="A68" s="125" t="s">
        <v>106</v>
      </c>
      <c r="B68" s="123"/>
      <c r="C68" s="124"/>
      <c r="D68" s="124"/>
      <c r="E68" s="124"/>
      <c r="F68" s="124"/>
      <c r="G68" s="124"/>
    </row>
    <row r="69" spans="1:19" x14ac:dyDescent="0.2">
      <c r="A69" s="128" t="s">
        <v>120</v>
      </c>
      <c r="B69" s="121"/>
      <c r="C69" s="122"/>
      <c r="D69" s="122"/>
      <c r="E69" s="122"/>
      <c r="F69" s="122"/>
      <c r="G69" s="122"/>
    </row>
    <row r="70" spans="1:19" x14ac:dyDescent="0.2">
      <c r="A70" s="129" t="s">
        <v>104</v>
      </c>
      <c r="B70" s="121"/>
      <c r="C70" s="122"/>
      <c r="D70" s="122"/>
      <c r="E70" s="122"/>
      <c r="F70" s="122"/>
      <c r="G70" s="122"/>
    </row>
    <row r="71" spans="1:19" x14ac:dyDescent="0.2">
      <c r="A71" s="129" t="s">
        <v>105</v>
      </c>
      <c r="B71" s="121"/>
      <c r="C71" s="122"/>
      <c r="D71" s="122"/>
      <c r="E71" s="122"/>
      <c r="F71" s="122"/>
      <c r="G71" s="122"/>
    </row>
    <row r="75" spans="1:19" ht="15.75" x14ac:dyDescent="0.2">
      <c r="P75" s="33"/>
      <c r="Q75" s="33"/>
      <c r="R75" s="33"/>
      <c r="S75" s="33"/>
    </row>
    <row r="76" spans="1:19" ht="15" x14ac:dyDescent="0.2">
      <c r="P76" s="2"/>
      <c r="Q76" s="51" t="s">
        <v>80</v>
      </c>
      <c r="R76" s="54">
        <f>IF($R$81=1,MATCH('Paycheck Calculator'!$B$18,$Q$77:$Q$79,0),MATCH('Paycheck Calculator'!$B$12,$S$77:$S$79,0))</f>
        <v>1</v>
      </c>
      <c r="S76" s="52" t="s">
        <v>81</v>
      </c>
    </row>
    <row r="77" spans="1:19" x14ac:dyDescent="0.2">
      <c r="P77" s="2"/>
      <c r="Q77" s="50" t="s">
        <v>70</v>
      </c>
      <c r="R77" s="2"/>
      <c r="S77" s="50" t="s">
        <v>70</v>
      </c>
    </row>
    <row r="78" spans="1:19" x14ac:dyDescent="0.2">
      <c r="P78" s="2"/>
      <c r="Q78" s="50" t="s">
        <v>78</v>
      </c>
      <c r="R78" s="2"/>
      <c r="S78" s="50" t="s">
        <v>65</v>
      </c>
    </row>
    <row r="79" spans="1:19" x14ac:dyDescent="0.2">
      <c r="P79" s="2"/>
      <c r="Q79" s="50" t="s">
        <v>41</v>
      </c>
      <c r="R79" s="2"/>
      <c r="S79" s="50" t="s">
        <v>79</v>
      </c>
    </row>
    <row r="80" spans="1:19" x14ac:dyDescent="0.2">
      <c r="P80" s="2"/>
      <c r="R80" s="2"/>
      <c r="S80" s="2"/>
    </row>
    <row r="81" spans="16:19" ht="15" x14ac:dyDescent="0.2">
      <c r="P81" s="2"/>
      <c r="Q81" s="51" t="s">
        <v>77</v>
      </c>
      <c r="R81" s="54">
        <f>MATCH('Paycheck Calculator'!$B$8,$Q$82:$Q$83,0)</f>
        <v>1</v>
      </c>
      <c r="S81" s="2"/>
    </row>
    <row r="82" spans="16:19" ht="15.75" x14ac:dyDescent="0.25">
      <c r="P82" s="5"/>
      <c r="Q82" s="53" t="s">
        <v>82</v>
      </c>
      <c r="R82" s="5"/>
      <c r="S82" s="5"/>
    </row>
    <row r="83" spans="16:19" ht="15.75" x14ac:dyDescent="0.2">
      <c r="P83" s="33"/>
      <c r="Q83" s="53" t="s">
        <v>83</v>
      </c>
      <c r="R83" s="33"/>
      <c r="S83" s="33"/>
    </row>
    <row r="84" spans="16:19" ht="15.75" x14ac:dyDescent="0.2">
      <c r="P84" s="33"/>
      <c r="Q84" s="33"/>
      <c r="R84" s="33"/>
      <c r="S84" s="33"/>
    </row>
    <row r="85" spans="16:19" ht="15.75" x14ac:dyDescent="0.2">
      <c r="P85" s="33"/>
      <c r="Q85" s="33"/>
      <c r="R85" s="33"/>
      <c r="S85" s="33"/>
    </row>
    <row r="86" spans="16:19" x14ac:dyDescent="0.2">
      <c r="P86" s="62" t="s">
        <v>13</v>
      </c>
      <c r="Q86" s="17">
        <f>IF($R$81=1,'Paycheck Calculator'!$B$6-'Paycheck Calculator'!$F$12-'Paycheck Calculator'!$F$13-'Paycheck Calculator'!$F$14,0)</f>
        <v>4000</v>
      </c>
      <c r="R86" s="56"/>
      <c r="S86" s="17">
        <f>IF($R$81=2,'Paycheck Calculator'!$B$6-'Paycheck Calculator'!$F$12-'Paycheck Calculator'!$F$13-'Paycheck Calculator'!$F$14,0)</f>
        <v>0</v>
      </c>
    </row>
    <row r="87" spans="16:19" x14ac:dyDescent="0.2">
      <c r="P87" s="62" t="s">
        <v>87</v>
      </c>
      <c r="Q87" s="57">
        <v>0</v>
      </c>
      <c r="R87" s="57"/>
      <c r="S87" s="57">
        <f>'Paycheck Calculator'!B13</f>
        <v>2</v>
      </c>
    </row>
    <row r="88" spans="16:19" x14ac:dyDescent="0.2">
      <c r="P88" s="62" t="s">
        <v>89</v>
      </c>
      <c r="Q88" s="57">
        <v>0</v>
      </c>
      <c r="R88" s="57"/>
      <c r="S88" s="57">
        <f>S87*INDEX('Federal Tax Tables NEW'!$B$56:$B$63,MATCH('Paycheck Calculator'!B7,'Federal Tax Tables NEW'!$A$56:$A$63,0))</f>
        <v>716.66666666666663</v>
      </c>
    </row>
    <row r="89" spans="16:19" x14ac:dyDescent="0.2">
      <c r="P89" s="62" t="s">
        <v>88</v>
      </c>
      <c r="Q89" s="57">
        <f>MAX(Q86-Q88,0)</f>
        <v>4000</v>
      </c>
      <c r="R89" s="57"/>
      <c r="S89" s="57">
        <f>MAX(S86-S88,0)</f>
        <v>0</v>
      </c>
    </row>
    <row r="90" spans="16:19" x14ac:dyDescent="0.2">
      <c r="P90" s="62" t="s">
        <v>52</v>
      </c>
      <c r="Q90" s="17">
        <f>IF($R$81=1,$Q$89*INDEX('Federal Tax Tables NEW'!$B$5:$B$9,MATCH('Paycheck Calculator'!$B$7,'Federal Tax Tables NEW'!$A$5:$A$9,0))+'Paycheck Calculator'!$B$25-'Paycheck Calculator'!$B$26,0)</f>
        <v>48000</v>
      </c>
      <c r="R90" s="56"/>
      <c r="S90" s="17">
        <f>IF($R$81=2,$S$89*INDEX('Federal Tax Tables NEW'!$C$56:$C$63,MATCH('Paycheck Calculator'!B7,'Federal Tax Tables NEW'!$A$56:$A$63,0)),0)</f>
        <v>0</v>
      </c>
    </row>
    <row r="91" spans="16:19" x14ac:dyDescent="0.2">
      <c r="P91" s="62" t="s">
        <v>64</v>
      </c>
      <c r="Q91" s="17">
        <f>IF($R$81=1,IF($R$76=1,INDEX('Federal Tax Tables NEW'!K33:N40,MATCH(Q90,'Federal Tax Tables NEW'!K33:K40,1),1),IF($R$76=2,INDEX('Federal Tax Tables NEW'!K22:N29,MATCH(Q90,'Federal Tax Tables NEW'!K22:K29,1),1),INDEX('Federal Tax Tables NEW'!K44:N51,MATCH(Q90,'Federal Tax Tables NEW'!K44:K51,1),1))),0)</f>
        <v>26200</v>
      </c>
      <c r="R91" s="17">
        <f>IF($R$81=1,IF($R$76=1,INDEX('Federal Tax Tables NEW'!F33:I40,MATCH(Q90,'Federal Tax Tables NEW'!F33:F40,1),1),IF($R$76=2,INDEX('Federal Tax Tables NEW'!F22:I29,MATCH(Q90,'Federal Tax Tables NEW'!F22:F29,1),1),INDEX('Federal Tax Tables NEW'!F44:I51,MATCH('Federal Tax Tables NEW'!F21,'Federal Tax Tables NEW'!F44:F51,1),1))),0)</f>
        <v>30875</v>
      </c>
      <c r="S91" s="17">
        <f>IF($R$81=2,IF($R$76=1,INDEX('Federal Tax Tables NEW'!A33:D40,MATCH(S90,'Federal Tax Tables NEW'!A33:A40,1),1),IF($R$76=2,INDEX('Federal Tax Tables NEW'!A22:D29,MATCH(S90,'Federal Tax Tables NEW'!A22:A29,1),1),INDEX('Federal Tax Tables NEW'!A33:D40,MATCH(S90,'Federal Tax Tables NEW'!A33:A40,1),1))),0)</f>
        <v>0</v>
      </c>
    </row>
    <row r="92" spans="16:19" x14ac:dyDescent="0.2">
      <c r="P92" s="62" t="s">
        <v>66</v>
      </c>
      <c r="Q92" s="17">
        <f>IF($R$81=1,IF($R$76=1,INDEX('Federal Tax Tables NEW'!K33:N40,MATCH(Q90,'Federal Tax Tables NEW'!K33:K40,1),3),IF($R$76=2,INDEX('Federal Tax Tables NEW'!K22:N29,MATCH(Q90,'Federal Tax Tables NEW'!K22:K29,1),3),INDEX('Federal Tax Tables NEW'!K44:N51,MATCH(Q90,'Federal Tax Tables NEW'!K44:K51,1),3))),0)</f>
        <v>1160</v>
      </c>
      <c r="R92" s="17">
        <f>IF($R$81=1,IF($R$76=1,INDEX('Federal Tax Tables NEW'!F33:I40,MATCH(Q90,'Federal Tax Tables NEW'!F33:F40,1),3),IF($R$76=2,INDEX('Federal Tax Tables NEW'!F22:I29,MATCH(Q90,'Federal Tax Tables NEW'!F22:F29,1),3),INDEX('Federal Tax Tables NEW'!F44:I51,MATCH('Federal Tax Tables NEW'!F21,'Federal Tax Tables NEW'!F44:F51,1),3))),0)</f>
        <v>2713</v>
      </c>
      <c r="S92" s="17">
        <f>IF($R$81=2,IF($R$76=1,INDEX('Federal Tax Tables NEW'!A33:D40,MATCH(S90,'Federal Tax Tables NEW'!A33:A40,1),3),IF($R$76=2,INDEX('Federal Tax Tables NEW'!A22:D29,MATCH(S90,'Federal Tax Tables NEW'!A22:A29,1),3),INDEX('Federal Tax Tables NEW'!A33:D40,MATCH(S90,'Federal Tax Tables NEW'!A33:A40,1),3))),0)</f>
        <v>0</v>
      </c>
    </row>
    <row r="93" spans="16:19" x14ac:dyDescent="0.2">
      <c r="P93" s="62" t="s">
        <v>67</v>
      </c>
      <c r="Q93" s="58">
        <f>IF($R$81=1,IF($R$76=1,INDEX('Federal Tax Tables NEW'!K33:N40,MATCH(Q90,'Federal Tax Tables NEW'!K33:K40,1),4),IF($R$76=2,INDEX('Federal Tax Tables NEW'!K22:N29,MATCH(Q90,'Federal Tax Tables NEW'!K22:K29,1),4),INDEX('Federal Tax Tables NEW'!K44:N51,MATCH(Q90,'Federal Tax Tables NEW'!K44:K51,1),4))),0)</f>
        <v>0.12</v>
      </c>
      <c r="R93" s="58">
        <f>IF($R$81=1,IF($R$76=1,INDEX('Federal Tax Tables NEW'!F33:I40,MATCH(Q90,'Federal Tax Tables NEW'!F33:F40,1),4),IF($R$76=2,INDEX('Federal Tax Tables NEW'!F22:I29,MATCH(Q90,'Federal Tax Tables NEW'!F22:F29,1),4),INDEX('Federal Tax Tables NEW'!F44:I51,MATCH('Federal Tax Tables NEW'!F21,'Federal Tax Tables NEW'!F44:F51,1),4))),0)</f>
        <v>0.22</v>
      </c>
      <c r="S93" s="58">
        <f>IF($R$81=2,IF($R$76=1,INDEX('Federal Tax Tables NEW'!A33:D40,MATCH(S90,'Federal Tax Tables NEW'!A33:A40,1),4),IF($R$76=2,INDEX('Federal Tax Tables NEW'!A22:D29,MATCH(S90,'Federal Tax Tables NEW'!A22:A29,1),4),INDEX('Federal Tax Tables NEW'!A33:D40,MATCH(S90,'Federal Tax Tables NEW'!A33:A40,1),4))),0)</f>
        <v>0</v>
      </c>
    </row>
    <row r="94" spans="16:19" x14ac:dyDescent="0.2">
      <c r="P94" s="62" t="s">
        <v>84</v>
      </c>
      <c r="Q94" s="17">
        <f>IF($R$81=1,(Q90-Q91)*Q93+Q92,0)</f>
        <v>3776</v>
      </c>
      <c r="R94" s="17">
        <f>IF($R$81=1,(Q90-R91)*R93+R92,0)</f>
        <v>6480.5</v>
      </c>
      <c r="S94" s="17">
        <f>IF($R$81=2,(S90-S91)*S93+S92,0)</f>
        <v>0</v>
      </c>
    </row>
    <row r="95" spans="16:19" x14ac:dyDescent="0.2">
      <c r="P95" s="104" t="s">
        <v>102</v>
      </c>
      <c r="Q95" s="17">
        <f>IF($R$81=1,'Paycheck Calculator'!$B$23*'Federal Tax Tables NEW'!$H$5+'Paycheck Calculator'!$B$24*'Federal Tax Tables NEW'!$H$6,0)</f>
        <v>0</v>
      </c>
      <c r="R95" s="17">
        <f>IF($R$81=1,'Paycheck Calculator'!$B$23*'Federal Tax Tables NEW'!$H$5+'Paycheck Calculator'!$B$24*'Federal Tax Tables NEW'!$H$6,0)</f>
        <v>0</v>
      </c>
      <c r="S95" s="17">
        <v>0</v>
      </c>
    </row>
    <row r="96" spans="16:19" x14ac:dyDescent="0.2">
      <c r="P96" s="62" t="s">
        <v>53</v>
      </c>
      <c r="Q96" s="17">
        <f>IF($R$81=1,MAX(Q94-Q95,0),0)</f>
        <v>3776</v>
      </c>
      <c r="R96" s="17">
        <f>IF($R$81=1,MAX(R94-R95,0),0)</f>
        <v>6480.5</v>
      </c>
      <c r="S96" s="17">
        <v>0</v>
      </c>
    </row>
    <row r="97" spans="16:19" x14ac:dyDescent="0.2">
      <c r="P97" s="62" t="s">
        <v>11</v>
      </c>
      <c r="Q97" s="17">
        <f>IF($R$81=1,Q96/INDEX('Federal Tax Tables NEW'!$B$5:$B$9,MATCH('Paycheck Calculator'!$B$7,'Federal Tax Tables NEW'!$A$5:$A$9,0))+'Paycheck Calculator'!$B$27/INDEX('Federal Tax Tables NEW'!$B$5:$B$9,MATCH('Paycheck Calculator'!$B$7,'Federal Tax Tables NEW'!$A$5:$A$9,0)),0)</f>
        <v>314.66666666666669</v>
      </c>
      <c r="R97" s="17">
        <f>IF($R$81=1,R96/INDEX('Federal Tax Tables NEW'!$B$5:$B$9,MATCH('Paycheck Calculator'!$B$7,'Federal Tax Tables NEW'!$A$5:$A$9,0))+'Paycheck Calculator'!$B$27/INDEX('Federal Tax Tables NEW'!$B$5:$B$9,MATCH('Paycheck Calculator'!$B$7,'Federal Tax Tables NEW'!$A$5:$A$9,0)),0)</f>
        <v>540.04166666666663</v>
      </c>
      <c r="S97" s="17">
        <f>IF($R$81=2,S94/INDEX('Federal Tax Tables NEW'!$B$5:$B$9,MATCH('Paycheck Calculator'!$B$7,'Federal Tax Tables NEW'!$A$5:$A$9,0))+'Paycheck Calculator'!$B$14/INDEX('Federal Tax Tables NEW'!$B$5:$B$9,MATCH('Paycheck Calculator'!$B$7,'Federal Tax Tables NEW'!$A$5:$A$9,0)),0)</f>
        <v>0</v>
      </c>
    </row>
    <row r="98" spans="16:19" x14ac:dyDescent="0.2">
      <c r="P98" s="2"/>
      <c r="Q98" s="2"/>
      <c r="R98" s="2"/>
      <c r="S98" s="2"/>
    </row>
  </sheetData>
  <mergeCells count="2">
    <mergeCell ref="E40:G42"/>
    <mergeCell ref="E43:G46"/>
  </mergeCells>
  <conditionalFormatting sqref="A10:C15">
    <cfRule type="expression" dxfId="1" priority="7">
      <formula>$R$81=1</formula>
    </cfRule>
  </conditionalFormatting>
  <conditionalFormatting sqref="A16:C28">
    <cfRule type="expression" dxfId="0" priority="6">
      <formula>$R$81=2</formula>
    </cfRule>
  </conditionalFormatting>
  <dataValidations count="4">
    <dataValidation type="list" allowBlank="1" showInputMessage="1" showErrorMessage="1" sqref="B22" xr:uid="{AB2DD29B-5CAE-40E7-B9B9-F1B222C7C332}">
      <formula1>"Yes, No"</formula1>
    </dataValidation>
    <dataValidation type="list" allowBlank="1" showInputMessage="1" showErrorMessage="1" sqref="B18" xr:uid="{541A12BA-32CC-4F0C-AD3F-41DEE705F143}">
      <formula1>$Q$77:$Q$79</formula1>
    </dataValidation>
    <dataValidation type="list" allowBlank="1" showInputMessage="1" showErrorMessage="1" sqref="B8" xr:uid="{398B445F-0507-4E3B-8D41-2EA52C5CFE74}">
      <formula1>$Q$82:$Q$83</formula1>
    </dataValidation>
    <dataValidation type="list" allowBlank="1" showInputMessage="1" showErrorMessage="1" sqref="B12" xr:uid="{33C90A27-A81A-4F12-A604-5DA362A2FEF1}">
      <formula1>$S$77:$S$79</formula1>
    </dataValidation>
  </dataValidations>
  <hyperlinks>
    <hyperlink ref="A70" r:id="rId1" xr:uid="{584BE47C-A3EE-4DD5-BAA9-F93F232FAEC1}"/>
    <hyperlink ref="A71" r:id="rId2" display="Publication 15 (IRS)" xr:uid="{DB0EA92F-0C3E-4622-9B05-2A418AED1612}"/>
    <hyperlink ref="I4" r:id="rId3" xr:uid="{B42B3ADE-371D-4B7F-A39D-3C802F8CE5D3}"/>
    <hyperlink ref="I24" r:id="rId4" tooltip="Timesheet Templates" xr:uid="{38A99BB7-9370-418A-A97E-F8AD4B020E13}"/>
    <hyperlink ref="I23" r:id="rId5" tooltip="Payroll Calculator" xr:uid="{1AEBF4BF-143D-4CE9-B507-3A400E9E66CC}"/>
    <hyperlink ref="I26" r:id="rId6" tooltip="Staff Rotation Schedule" xr:uid="{9A745C3A-E89D-49C2-A3EA-A7DF04633621}"/>
    <hyperlink ref="I25" r:id="rId7" tooltip="Weekly Shift Schedule" xr:uid="{3F6A50B3-2B99-4A73-918E-393685845F85}"/>
    <hyperlink ref="A69" r:id="rId8" display="New (2023) W-4 Employee's Withholding Certificate, https://www.irs.gov/pub/irs-pdf/fw4.pdf" xr:uid="{9A2A957E-9CA8-4226-84A2-2B02751CFEB3}"/>
  </hyperlinks>
  <printOptions horizontalCentered="1" verticalCentered="1"/>
  <pageMargins left="0.51181102362204722" right="0.51181102362204722" top="0.35433070866141736" bottom="0.35433070866141736" header="0.31496062992125984" footer="0.31496062992125984"/>
  <pageSetup scale="74" orientation="portrait" r:id="rId9"/>
  <drawing r:id="rId10"/>
  <legacyDrawing r:id="rId11"/>
  <extLst>
    <ext xmlns:x14="http://schemas.microsoft.com/office/spreadsheetml/2009/9/main" uri="{CCE6A557-97BC-4b89-ADB6-D9C93CAAB3DF}">
      <x14:dataValidations xmlns:xm="http://schemas.microsoft.com/office/excel/2006/main" count="1">
        <x14:dataValidation type="list" allowBlank="1" showInputMessage="1" showErrorMessage="1" xr:uid="{F8FA8D4A-7927-4B13-8D80-7729DCE08EDA}">
          <x14:formula1>
            <xm:f>'Federal Tax Tables NEW'!$A$5:$A$9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81EB1-B306-454E-B47F-44BC26C6443D}">
  <dimension ref="A1:N63"/>
  <sheetViews>
    <sheetView showGridLines="0" workbookViewId="0">
      <selection activeCell="M36" sqref="M36"/>
    </sheetView>
  </sheetViews>
  <sheetFormatPr defaultRowHeight="12.75" x14ac:dyDescent="0.2"/>
  <cols>
    <col min="1" max="3" width="19.5703125" customWidth="1"/>
    <col min="4" max="4" width="12.5703125" style="3" customWidth="1"/>
    <col min="5" max="5" width="2.7109375" style="3" customWidth="1"/>
    <col min="6" max="8" width="19.5703125" customWidth="1"/>
    <col min="9" max="9" width="12.5703125" customWidth="1"/>
    <col min="10" max="10" width="2.7109375" customWidth="1"/>
    <col min="11" max="13" width="19.5703125" customWidth="1"/>
    <col min="14" max="14" width="12.5703125" customWidth="1"/>
    <col min="15" max="15" width="12" customWidth="1"/>
    <col min="248" max="250" width="15.7109375" customWidth="1"/>
    <col min="252" max="252" width="2.7109375" customWidth="1"/>
    <col min="253" max="255" width="15.7109375" customWidth="1"/>
    <col min="257" max="259" width="19.5703125" customWidth="1"/>
    <col min="260" max="260" width="12.5703125" customWidth="1"/>
    <col min="261" max="261" width="2.7109375" customWidth="1"/>
    <col min="262" max="264" width="19.5703125" customWidth="1"/>
    <col min="265" max="265" width="12.5703125" customWidth="1"/>
    <col min="266" max="266" width="2.7109375" customWidth="1"/>
    <col min="267" max="269" width="19.5703125" customWidth="1"/>
    <col min="270" max="270" width="12.5703125" customWidth="1"/>
    <col min="271" max="271" width="12" customWidth="1"/>
    <col min="504" max="506" width="15.7109375" customWidth="1"/>
    <col min="508" max="508" width="2.7109375" customWidth="1"/>
    <col min="509" max="511" width="15.7109375" customWidth="1"/>
    <col min="513" max="515" width="19.5703125" customWidth="1"/>
    <col min="516" max="516" width="12.5703125" customWidth="1"/>
    <col min="517" max="517" width="2.7109375" customWidth="1"/>
    <col min="518" max="520" width="19.5703125" customWidth="1"/>
    <col min="521" max="521" width="12.5703125" customWidth="1"/>
    <col min="522" max="522" width="2.7109375" customWidth="1"/>
    <col min="523" max="525" width="19.5703125" customWidth="1"/>
    <col min="526" max="526" width="12.5703125" customWidth="1"/>
    <col min="527" max="527" width="12" customWidth="1"/>
    <col min="760" max="762" width="15.7109375" customWidth="1"/>
    <col min="764" max="764" width="2.7109375" customWidth="1"/>
    <col min="765" max="767" width="15.7109375" customWidth="1"/>
    <col min="769" max="771" width="19.5703125" customWidth="1"/>
    <col min="772" max="772" width="12.5703125" customWidth="1"/>
    <col min="773" max="773" width="2.7109375" customWidth="1"/>
    <col min="774" max="776" width="19.5703125" customWidth="1"/>
    <col min="777" max="777" width="12.5703125" customWidth="1"/>
    <col min="778" max="778" width="2.7109375" customWidth="1"/>
    <col min="779" max="781" width="19.5703125" customWidth="1"/>
    <col min="782" max="782" width="12.5703125" customWidth="1"/>
    <col min="783" max="783" width="12" customWidth="1"/>
    <col min="1016" max="1018" width="15.7109375" customWidth="1"/>
    <col min="1020" max="1020" width="2.7109375" customWidth="1"/>
    <col min="1021" max="1023" width="15.7109375" customWidth="1"/>
    <col min="1025" max="1027" width="19.5703125" customWidth="1"/>
    <col min="1028" max="1028" width="12.5703125" customWidth="1"/>
    <col min="1029" max="1029" width="2.7109375" customWidth="1"/>
    <col min="1030" max="1032" width="19.5703125" customWidth="1"/>
    <col min="1033" max="1033" width="12.5703125" customWidth="1"/>
    <col min="1034" max="1034" width="2.7109375" customWidth="1"/>
    <col min="1035" max="1037" width="19.5703125" customWidth="1"/>
    <col min="1038" max="1038" width="12.5703125" customWidth="1"/>
    <col min="1039" max="1039" width="12" customWidth="1"/>
    <col min="1272" max="1274" width="15.7109375" customWidth="1"/>
    <col min="1276" max="1276" width="2.7109375" customWidth="1"/>
    <col min="1277" max="1279" width="15.7109375" customWidth="1"/>
    <col min="1281" max="1283" width="19.5703125" customWidth="1"/>
    <col min="1284" max="1284" width="12.5703125" customWidth="1"/>
    <col min="1285" max="1285" width="2.7109375" customWidth="1"/>
    <col min="1286" max="1288" width="19.5703125" customWidth="1"/>
    <col min="1289" max="1289" width="12.5703125" customWidth="1"/>
    <col min="1290" max="1290" width="2.7109375" customWidth="1"/>
    <col min="1291" max="1293" width="19.5703125" customWidth="1"/>
    <col min="1294" max="1294" width="12.5703125" customWidth="1"/>
    <col min="1295" max="1295" width="12" customWidth="1"/>
    <col min="1528" max="1530" width="15.7109375" customWidth="1"/>
    <col min="1532" max="1532" width="2.7109375" customWidth="1"/>
    <col min="1533" max="1535" width="15.7109375" customWidth="1"/>
    <col min="1537" max="1539" width="19.5703125" customWidth="1"/>
    <col min="1540" max="1540" width="12.5703125" customWidth="1"/>
    <col min="1541" max="1541" width="2.7109375" customWidth="1"/>
    <col min="1542" max="1544" width="19.5703125" customWidth="1"/>
    <col min="1545" max="1545" width="12.5703125" customWidth="1"/>
    <col min="1546" max="1546" width="2.7109375" customWidth="1"/>
    <col min="1547" max="1549" width="19.5703125" customWidth="1"/>
    <col min="1550" max="1550" width="12.5703125" customWidth="1"/>
    <col min="1551" max="1551" width="12" customWidth="1"/>
    <col min="1784" max="1786" width="15.7109375" customWidth="1"/>
    <col min="1788" max="1788" width="2.7109375" customWidth="1"/>
    <col min="1789" max="1791" width="15.7109375" customWidth="1"/>
    <col min="1793" max="1795" width="19.5703125" customWidth="1"/>
    <col min="1796" max="1796" width="12.5703125" customWidth="1"/>
    <col min="1797" max="1797" width="2.7109375" customWidth="1"/>
    <col min="1798" max="1800" width="19.5703125" customWidth="1"/>
    <col min="1801" max="1801" width="12.5703125" customWidth="1"/>
    <col min="1802" max="1802" width="2.7109375" customWidth="1"/>
    <col min="1803" max="1805" width="19.5703125" customWidth="1"/>
    <col min="1806" max="1806" width="12.5703125" customWidth="1"/>
    <col min="1807" max="1807" width="12" customWidth="1"/>
    <col min="2040" max="2042" width="15.7109375" customWidth="1"/>
    <col min="2044" max="2044" width="2.7109375" customWidth="1"/>
    <col min="2045" max="2047" width="15.7109375" customWidth="1"/>
    <col min="2049" max="2051" width="19.5703125" customWidth="1"/>
    <col min="2052" max="2052" width="12.5703125" customWidth="1"/>
    <col min="2053" max="2053" width="2.7109375" customWidth="1"/>
    <col min="2054" max="2056" width="19.5703125" customWidth="1"/>
    <col min="2057" max="2057" width="12.5703125" customWidth="1"/>
    <col min="2058" max="2058" width="2.7109375" customWidth="1"/>
    <col min="2059" max="2061" width="19.5703125" customWidth="1"/>
    <col min="2062" max="2062" width="12.5703125" customWidth="1"/>
    <col min="2063" max="2063" width="12" customWidth="1"/>
    <col min="2296" max="2298" width="15.7109375" customWidth="1"/>
    <col min="2300" max="2300" width="2.7109375" customWidth="1"/>
    <col min="2301" max="2303" width="15.7109375" customWidth="1"/>
    <col min="2305" max="2307" width="19.5703125" customWidth="1"/>
    <col min="2308" max="2308" width="12.5703125" customWidth="1"/>
    <col min="2309" max="2309" width="2.7109375" customWidth="1"/>
    <col min="2310" max="2312" width="19.5703125" customWidth="1"/>
    <col min="2313" max="2313" width="12.5703125" customWidth="1"/>
    <col min="2314" max="2314" width="2.7109375" customWidth="1"/>
    <col min="2315" max="2317" width="19.5703125" customWidth="1"/>
    <col min="2318" max="2318" width="12.5703125" customWidth="1"/>
    <col min="2319" max="2319" width="12" customWidth="1"/>
    <col min="2552" max="2554" width="15.7109375" customWidth="1"/>
    <col min="2556" max="2556" width="2.7109375" customWidth="1"/>
    <col min="2557" max="2559" width="15.7109375" customWidth="1"/>
    <col min="2561" max="2563" width="19.5703125" customWidth="1"/>
    <col min="2564" max="2564" width="12.5703125" customWidth="1"/>
    <col min="2565" max="2565" width="2.7109375" customWidth="1"/>
    <col min="2566" max="2568" width="19.5703125" customWidth="1"/>
    <col min="2569" max="2569" width="12.5703125" customWidth="1"/>
    <col min="2570" max="2570" width="2.7109375" customWidth="1"/>
    <col min="2571" max="2573" width="19.5703125" customWidth="1"/>
    <col min="2574" max="2574" width="12.5703125" customWidth="1"/>
    <col min="2575" max="2575" width="12" customWidth="1"/>
    <col min="2808" max="2810" width="15.7109375" customWidth="1"/>
    <col min="2812" max="2812" width="2.7109375" customWidth="1"/>
    <col min="2813" max="2815" width="15.7109375" customWidth="1"/>
    <col min="2817" max="2819" width="19.5703125" customWidth="1"/>
    <col min="2820" max="2820" width="12.5703125" customWidth="1"/>
    <col min="2821" max="2821" width="2.7109375" customWidth="1"/>
    <col min="2822" max="2824" width="19.5703125" customWidth="1"/>
    <col min="2825" max="2825" width="12.5703125" customWidth="1"/>
    <col min="2826" max="2826" width="2.7109375" customWidth="1"/>
    <col min="2827" max="2829" width="19.5703125" customWidth="1"/>
    <col min="2830" max="2830" width="12.5703125" customWidth="1"/>
    <col min="2831" max="2831" width="12" customWidth="1"/>
    <col min="3064" max="3066" width="15.7109375" customWidth="1"/>
    <col min="3068" max="3068" width="2.7109375" customWidth="1"/>
    <col min="3069" max="3071" width="15.7109375" customWidth="1"/>
    <col min="3073" max="3075" width="19.5703125" customWidth="1"/>
    <col min="3076" max="3076" width="12.5703125" customWidth="1"/>
    <col min="3077" max="3077" width="2.7109375" customWidth="1"/>
    <col min="3078" max="3080" width="19.5703125" customWidth="1"/>
    <col min="3081" max="3081" width="12.5703125" customWidth="1"/>
    <col min="3082" max="3082" width="2.7109375" customWidth="1"/>
    <col min="3083" max="3085" width="19.5703125" customWidth="1"/>
    <col min="3086" max="3086" width="12.5703125" customWidth="1"/>
    <col min="3087" max="3087" width="12" customWidth="1"/>
    <col min="3320" max="3322" width="15.7109375" customWidth="1"/>
    <col min="3324" max="3324" width="2.7109375" customWidth="1"/>
    <col min="3325" max="3327" width="15.7109375" customWidth="1"/>
    <col min="3329" max="3331" width="19.5703125" customWidth="1"/>
    <col min="3332" max="3332" width="12.5703125" customWidth="1"/>
    <col min="3333" max="3333" width="2.7109375" customWidth="1"/>
    <col min="3334" max="3336" width="19.5703125" customWidth="1"/>
    <col min="3337" max="3337" width="12.5703125" customWidth="1"/>
    <col min="3338" max="3338" width="2.7109375" customWidth="1"/>
    <col min="3339" max="3341" width="19.5703125" customWidth="1"/>
    <col min="3342" max="3342" width="12.5703125" customWidth="1"/>
    <col min="3343" max="3343" width="12" customWidth="1"/>
    <col min="3576" max="3578" width="15.7109375" customWidth="1"/>
    <col min="3580" max="3580" width="2.7109375" customWidth="1"/>
    <col min="3581" max="3583" width="15.7109375" customWidth="1"/>
    <col min="3585" max="3587" width="19.5703125" customWidth="1"/>
    <col min="3588" max="3588" width="12.5703125" customWidth="1"/>
    <col min="3589" max="3589" width="2.7109375" customWidth="1"/>
    <col min="3590" max="3592" width="19.5703125" customWidth="1"/>
    <col min="3593" max="3593" width="12.5703125" customWidth="1"/>
    <col min="3594" max="3594" width="2.7109375" customWidth="1"/>
    <col min="3595" max="3597" width="19.5703125" customWidth="1"/>
    <col min="3598" max="3598" width="12.5703125" customWidth="1"/>
    <col min="3599" max="3599" width="12" customWidth="1"/>
    <col min="3832" max="3834" width="15.7109375" customWidth="1"/>
    <col min="3836" max="3836" width="2.7109375" customWidth="1"/>
    <col min="3837" max="3839" width="15.7109375" customWidth="1"/>
    <col min="3841" max="3843" width="19.5703125" customWidth="1"/>
    <col min="3844" max="3844" width="12.5703125" customWidth="1"/>
    <col min="3845" max="3845" width="2.7109375" customWidth="1"/>
    <col min="3846" max="3848" width="19.5703125" customWidth="1"/>
    <col min="3849" max="3849" width="12.5703125" customWidth="1"/>
    <col min="3850" max="3850" width="2.7109375" customWidth="1"/>
    <col min="3851" max="3853" width="19.5703125" customWidth="1"/>
    <col min="3854" max="3854" width="12.5703125" customWidth="1"/>
    <col min="3855" max="3855" width="12" customWidth="1"/>
    <col min="4088" max="4090" width="15.7109375" customWidth="1"/>
    <col min="4092" max="4092" width="2.7109375" customWidth="1"/>
    <col min="4093" max="4095" width="15.7109375" customWidth="1"/>
    <col min="4097" max="4099" width="19.5703125" customWidth="1"/>
    <col min="4100" max="4100" width="12.5703125" customWidth="1"/>
    <col min="4101" max="4101" width="2.7109375" customWidth="1"/>
    <col min="4102" max="4104" width="19.5703125" customWidth="1"/>
    <col min="4105" max="4105" width="12.5703125" customWidth="1"/>
    <col min="4106" max="4106" width="2.7109375" customWidth="1"/>
    <col min="4107" max="4109" width="19.5703125" customWidth="1"/>
    <col min="4110" max="4110" width="12.5703125" customWidth="1"/>
    <col min="4111" max="4111" width="12" customWidth="1"/>
    <col min="4344" max="4346" width="15.7109375" customWidth="1"/>
    <col min="4348" max="4348" width="2.7109375" customWidth="1"/>
    <col min="4349" max="4351" width="15.7109375" customWidth="1"/>
    <col min="4353" max="4355" width="19.5703125" customWidth="1"/>
    <col min="4356" max="4356" width="12.5703125" customWidth="1"/>
    <col min="4357" max="4357" width="2.7109375" customWidth="1"/>
    <col min="4358" max="4360" width="19.5703125" customWidth="1"/>
    <col min="4361" max="4361" width="12.5703125" customWidth="1"/>
    <col min="4362" max="4362" width="2.7109375" customWidth="1"/>
    <col min="4363" max="4365" width="19.5703125" customWidth="1"/>
    <col min="4366" max="4366" width="12.5703125" customWidth="1"/>
    <col min="4367" max="4367" width="12" customWidth="1"/>
    <col min="4600" max="4602" width="15.7109375" customWidth="1"/>
    <col min="4604" max="4604" width="2.7109375" customWidth="1"/>
    <col min="4605" max="4607" width="15.7109375" customWidth="1"/>
    <col min="4609" max="4611" width="19.5703125" customWidth="1"/>
    <col min="4612" max="4612" width="12.5703125" customWidth="1"/>
    <col min="4613" max="4613" width="2.7109375" customWidth="1"/>
    <col min="4614" max="4616" width="19.5703125" customWidth="1"/>
    <col min="4617" max="4617" width="12.5703125" customWidth="1"/>
    <col min="4618" max="4618" width="2.7109375" customWidth="1"/>
    <col min="4619" max="4621" width="19.5703125" customWidth="1"/>
    <col min="4622" max="4622" width="12.5703125" customWidth="1"/>
    <col min="4623" max="4623" width="12" customWidth="1"/>
    <col min="4856" max="4858" width="15.7109375" customWidth="1"/>
    <col min="4860" max="4860" width="2.7109375" customWidth="1"/>
    <col min="4861" max="4863" width="15.7109375" customWidth="1"/>
    <col min="4865" max="4867" width="19.5703125" customWidth="1"/>
    <col min="4868" max="4868" width="12.5703125" customWidth="1"/>
    <col min="4869" max="4869" width="2.7109375" customWidth="1"/>
    <col min="4870" max="4872" width="19.5703125" customWidth="1"/>
    <col min="4873" max="4873" width="12.5703125" customWidth="1"/>
    <col min="4874" max="4874" width="2.7109375" customWidth="1"/>
    <col min="4875" max="4877" width="19.5703125" customWidth="1"/>
    <col min="4878" max="4878" width="12.5703125" customWidth="1"/>
    <col min="4879" max="4879" width="12" customWidth="1"/>
    <col min="5112" max="5114" width="15.7109375" customWidth="1"/>
    <col min="5116" max="5116" width="2.7109375" customWidth="1"/>
    <col min="5117" max="5119" width="15.7109375" customWidth="1"/>
    <col min="5121" max="5123" width="19.5703125" customWidth="1"/>
    <col min="5124" max="5124" width="12.5703125" customWidth="1"/>
    <col min="5125" max="5125" width="2.7109375" customWidth="1"/>
    <col min="5126" max="5128" width="19.5703125" customWidth="1"/>
    <col min="5129" max="5129" width="12.5703125" customWidth="1"/>
    <col min="5130" max="5130" width="2.7109375" customWidth="1"/>
    <col min="5131" max="5133" width="19.5703125" customWidth="1"/>
    <col min="5134" max="5134" width="12.5703125" customWidth="1"/>
    <col min="5135" max="5135" width="12" customWidth="1"/>
    <col min="5368" max="5370" width="15.7109375" customWidth="1"/>
    <col min="5372" max="5372" width="2.7109375" customWidth="1"/>
    <col min="5373" max="5375" width="15.7109375" customWidth="1"/>
    <col min="5377" max="5379" width="19.5703125" customWidth="1"/>
    <col min="5380" max="5380" width="12.5703125" customWidth="1"/>
    <col min="5381" max="5381" width="2.7109375" customWidth="1"/>
    <col min="5382" max="5384" width="19.5703125" customWidth="1"/>
    <col min="5385" max="5385" width="12.5703125" customWidth="1"/>
    <col min="5386" max="5386" width="2.7109375" customWidth="1"/>
    <col min="5387" max="5389" width="19.5703125" customWidth="1"/>
    <col min="5390" max="5390" width="12.5703125" customWidth="1"/>
    <col min="5391" max="5391" width="12" customWidth="1"/>
    <col min="5624" max="5626" width="15.7109375" customWidth="1"/>
    <col min="5628" max="5628" width="2.7109375" customWidth="1"/>
    <col min="5629" max="5631" width="15.7109375" customWidth="1"/>
    <col min="5633" max="5635" width="19.5703125" customWidth="1"/>
    <col min="5636" max="5636" width="12.5703125" customWidth="1"/>
    <col min="5637" max="5637" width="2.7109375" customWidth="1"/>
    <col min="5638" max="5640" width="19.5703125" customWidth="1"/>
    <col min="5641" max="5641" width="12.5703125" customWidth="1"/>
    <col min="5642" max="5642" width="2.7109375" customWidth="1"/>
    <col min="5643" max="5645" width="19.5703125" customWidth="1"/>
    <col min="5646" max="5646" width="12.5703125" customWidth="1"/>
    <col min="5647" max="5647" width="12" customWidth="1"/>
    <col min="5880" max="5882" width="15.7109375" customWidth="1"/>
    <col min="5884" max="5884" width="2.7109375" customWidth="1"/>
    <col min="5885" max="5887" width="15.7109375" customWidth="1"/>
    <col min="5889" max="5891" width="19.5703125" customWidth="1"/>
    <col min="5892" max="5892" width="12.5703125" customWidth="1"/>
    <col min="5893" max="5893" width="2.7109375" customWidth="1"/>
    <col min="5894" max="5896" width="19.5703125" customWidth="1"/>
    <col min="5897" max="5897" width="12.5703125" customWidth="1"/>
    <col min="5898" max="5898" width="2.7109375" customWidth="1"/>
    <col min="5899" max="5901" width="19.5703125" customWidth="1"/>
    <col min="5902" max="5902" width="12.5703125" customWidth="1"/>
    <col min="5903" max="5903" width="12" customWidth="1"/>
    <col min="6136" max="6138" width="15.7109375" customWidth="1"/>
    <col min="6140" max="6140" width="2.7109375" customWidth="1"/>
    <col min="6141" max="6143" width="15.7109375" customWidth="1"/>
    <col min="6145" max="6147" width="19.5703125" customWidth="1"/>
    <col min="6148" max="6148" width="12.5703125" customWidth="1"/>
    <col min="6149" max="6149" width="2.7109375" customWidth="1"/>
    <col min="6150" max="6152" width="19.5703125" customWidth="1"/>
    <col min="6153" max="6153" width="12.5703125" customWidth="1"/>
    <col min="6154" max="6154" width="2.7109375" customWidth="1"/>
    <col min="6155" max="6157" width="19.5703125" customWidth="1"/>
    <col min="6158" max="6158" width="12.5703125" customWidth="1"/>
    <col min="6159" max="6159" width="12" customWidth="1"/>
    <col min="6392" max="6394" width="15.7109375" customWidth="1"/>
    <col min="6396" max="6396" width="2.7109375" customWidth="1"/>
    <col min="6397" max="6399" width="15.7109375" customWidth="1"/>
    <col min="6401" max="6403" width="19.5703125" customWidth="1"/>
    <col min="6404" max="6404" width="12.5703125" customWidth="1"/>
    <col min="6405" max="6405" width="2.7109375" customWidth="1"/>
    <col min="6406" max="6408" width="19.5703125" customWidth="1"/>
    <col min="6409" max="6409" width="12.5703125" customWidth="1"/>
    <col min="6410" max="6410" width="2.7109375" customWidth="1"/>
    <col min="6411" max="6413" width="19.5703125" customWidth="1"/>
    <col min="6414" max="6414" width="12.5703125" customWidth="1"/>
    <col min="6415" max="6415" width="12" customWidth="1"/>
    <col min="6648" max="6650" width="15.7109375" customWidth="1"/>
    <col min="6652" max="6652" width="2.7109375" customWidth="1"/>
    <col min="6653" max="6655" width="15.7109375" customWidth="1"/>
    <col min="6657" max="6659" width="19.5703125" customWidth="1"/>
    <col min="6660" max="6660" width="12.5703125" customWidth="1"/>
    <col min="6661" max="6661" width="2.7109375" customWidth="1"/>
    <col min="6662" max="6664" width="19.5703125" customWidth="1"/>
    <col min="6665" max="6665" width="12.5703125" customWidth="1"/>
    <col min="6666" max="6666" width="2.7109375" customWidth="1"/>
    <col min="6667" max="6669" width="19.5703125" customWidth="1"/>
    <col min="6670" max="6670" width="12.5703125" customWidth="1"/>
    <col min="6671" max="6671" width="12" customWidth="1"/>
    <col min="6904" max="6906" width="15.7109375" customWidth="1"/>
    <col min="6908" max="6908" width="2.7109375" customWidth="1"/>
    <col min="6909" max="6911" width="15.7109375" customWidth="1"/>
    <col min="6913" max="6915" width="19.5703125" customWidth="1"/>
    <col min="6916" max="6916" width="12.5703125" customWidth="1"/>
    <col min="6917" max="6917" width="2.7109375" customWidth="1"/>
    <col min="6918" max="6920" width="19.5703125" customWidth="1"/>
    <col min="6921" max="6921" width="12.5703125" customWidth="1"/>
    <col min="6922" max="6922" width="2.7109375" customWidth="1"/>
    <col min="6923" max="6925" width="19.5703125" customWidth="1"/>
    <col min="6926" max="6926" width="12.5703125" customWidth="1"/>
    <col min="6927" max="6927" width="12" customWidth="1"/>
    <col min="7160" max="7162" width="15.7109375" customWidth="1"/>
    <col min="7164" max="7164" width="2.7109375" customWidth="1"/>
    <col min="7165" max="7167" width="15.7109375" customWidth="1"/>
    <col min="7169" max="7171" width="19.5703125" customWidth="1"/>
    <col min="7172" max="7172" width="12.5703125" customWidth="1"/>
    <col min="7173" max="7173" width="2.7109375" customWidth="1"/>
    <col min="7174" max="7176" width="19.5703125" customWidth="1"/>
    <col min="7177" max="7177" width="12.5703125" customWidth="1"/>
    <col min="7178" max="7178" width="2.7109375" customWidth="1"/>
    <col min="7179" max="7181" width="19.5703125" customWidth="1"/>
    <col min="7182" max="7182" width="12.5703125" customWidth="1"/>
    <col min="7183" max="7183" width="12" customWidth="1"/>
    <col min="7416" max="7418" width="15.7109375" customWidth="1"/>
    <col min="7420" max="7420" width="2.7109375" customWidth="1"/>
    <col min="7421" max="7423" width="15.7109375" customWidth="1"/>
    <col min="7425" max="7427" width="19.5703125" customWidth="1"/>
    <col min="7428" max="7428" width="12.5703125" customWidth="1"/>
    <col min="7429" max="7429" width="2.7109375" customWidth="1"/>
    <col min="7430" max="7432" width="19.5703125" customWidth="1"/>
    <col min="7433" max="7433" width="12.5703125" customWidth="1"/>
    <col min="7434" max="7434" width="2.7109375" customWidth="1"/>
    <col min="7435" max="7437" width="19.5703125" customWidth="1"/>
    <col min="7438" max="7438" width="12.5703125" customWidth="1"/>
    <col min="7439" max="7439" width="12" customWidth="1"/>
    <col min="7672" max="7674" width="15.7109375" customWidth="1"/>
    <col min="7676" max="7676" width="2.7109375" customWidth="1"/>
    <col min="7677" max="7679" width="15.7109375" customWidth="1"/>
    <col min="7681" max="7683" width="19.5703125" customWidth="1"/>
    <col min="7684" max="7684" width="12.5703125" customWidth="1"/>
    <col min="7685" max="7685" width="2.7109375" customWidth="1"/>
    <col min="7686" max="7688" width="19.5703125" customWidth="1"/>
    <col min="7689" max="7689" width="12.5703125" customWidth="1"/>
    <col min="7690" max="7690" width="2.7109375" customWidth="1"/>
    <col min="7691" max="7693" width="19.5703125" customWidth="1"/>
    <col min="7694" max="7694" width="12.5703125" customWidth="1"/>
    <col min="7695" max="7695" width="12" customWidth="1"/>
    <col min="7928" max="7930" width="15.7109375" customWidth="1"/>
    <col min="7932" max="7932" width="2.7109375" customWidth="1"/>
    <col min="7933" max="7935" width="15.7109375" customWidth="1"/>
    <col min="7937" max="7939" width="19.5703125" customWidth="1"/>
    <col min="7940" max="7940" width="12.5703125" customWidth="1"/>
    <col min="7941" max="7941" width="2.7109375" customWidth="1"/>
    <col min="7942" max="7944" width="19.5703125" customWidth="1"/>
    <col min="7945" max="7945" width="12.5703125" customWidth="1"/>
    <col min="7946" max="7946" width="2.7109375" customWidth="1"/>
    <col min="7947" max="7949" width="19.5703125" customWidth="1"/>
    <col min="7950" max="7950" width="12.5703125" customWidth="1"/>
    <col min="7951" max="7951" width="12" customWidth="1"/>
    <col min="8184" max="8186" width="15.7109375" customWidth="1"/>
    <col min="8188" max="8188" width="2.7109375" customWidth="1"/>
    <col min="8189" max="8191" width="15.7109375" customWidth="1"/>
    <col min="8193" max="8195" width="19.5703125" customWidth="1"/>
    <col min="8196" max="8196" width="12.5703125" customWidth="1"/>
    <col min="8197" max="8197" width="2.7109375" customWidth="1"/>
    <col min="8198" max="8200" width="19.5703125" customWidth="1"/>
    <col min="8201" max="8201" width="12.5703125" customWidth="1"/>
    <col min="8202" max="8202" width="2.7109375" customWidth="1"/>
    <col min="8203" max="8205" width="19.5703125" customWidth="1"/>
    <col min="8206" max="8206" width="12.5703125" customWidth="1"/>
    <col min="8207" max="8207" width="12" customWidth="1"/>
    <col min="8440" max="8442" width="15.7109375" customWidth="1"/>
    <col min="8444" max="8444" width="2.7109375" customWidth="1"/>
    <col min="8445" max="8447" width="15.7109375" customWidth="1"/>
    <col min="8449" max="8451" width="19.5703125" customWidth="1"/>
    <col min="8452" max="8452" width="12.5703125" customWidth="1"/>
    <col min="8453" max="8453" width="2.7109375" customWidth="1"/>
    <col min="8454" max="8456" width="19.5703125" customWidth="1"/>
    <col min="8457" max="8457" width="12.5703125" customWidth="1"/>
    <col min="8458" max="8458" width="2.7109375" customWidth="1"/>
    <col min="8459" max="8461" width="19.5703125" customWidth="1"/>
    <col min="8462" max="8462" width="12.5703125" customWidth="1"/>
    <col min="8463" max="8463" width="12" customWidth="1"/>
    <col min="8696" max="8698" width="15.7109375" customWidth="1"/>
    <col min="8700" max="8700" width="2.7109375" customWidth="1"/>
    <col min="8701" max="8703" width="15.7109375" customWidth="1"/>
    <col min="8705" max="8707" width="19.5703125" customWidth="1"/>
    <col min="8708" max="8708" width="12.5703125" customWidth="1"/>
    <col min="8709" max="8709" width="2.7109375" customWidth="1"/>
    <col min="8710" max="8712" width="19.5703125" customWidth="1"/>
    <col min="8713" max="8713" width="12.5703125" customWidth="1"/>
    <col min="8714" max="8714" width="2.7109375" customWidth="1"/>
    <col min="8715" max="8717" width="19.5703125" customWidth="1"/>
    <col min="8718" max="8718" width="12.5703125" customWidth="1"/>
    <col min="8719" max="8719" width="12" customWidth="1"/>
    <col min="8952" max="8954" width="15.7109375" customWidth="1"/>
    <col min="8956" max="8956" width="2.7109375" customWidth="1"/>
    <col min="8957" max="8959" width="15.7109375" customWidth="1"/>
    <col min="8961" max="8963" width="19.5703125" customWidth="1"/>
    <col min="8964" max="8964" width="12.5703125" customWidth="1"/>
    <col min="8965" max="8965" width="2.7109375" customWidth="1"/>
    <col min="8966" max="8968" width="19.5703125" customWidth="1"/>
    <col min="8969" max="8969" width="12.5703125" customWidth="1"/>
    <col min="8970" max="8970" width="2.7109375" customWidth="1"/>
    <col min="8971" max="8973" width="19.5703125" customWidth="1"/>
    <col min="8974" max="8974" width="12.5703125" customWidth="1"/>
    <col min="8975" max="8975" width="12" customWidth="1"/>
    <col min="9208" max="9210" width="15.7109375" customWidth="1"/>
    <col min="9212" max="9212" width="2.7109375" customWidth="1"/>
    <col min="9213" max="9215" width="15.7109375" customWidth="1"/>
    <col min="9217" max="9219" width="19.5703125" customWidth="1"/>
    <col min="9220" max="9220" width="12.5703125" customWidth="1"/>
    <col min="9221" max="9221" width="2.7109375" customWidth="1"/>
    <col min="9222" max="9224" width="19.5703125" customWidth="1"/>
    <col min="9225" max="9225" width="12.5703125" customWidth="1"/>
    <col min="9226" max="9226" width="2.7109375" customWidth="1"/>
    <col min="9227" max="9229" width="19.5703125" customWidth="1"/>
    <col min="9230" max="9230" width="12.5703125" customWidth="1"/>
    <col min="9231" max="9231" width="12" customWidth="1"/>
    <col min="9464" max="9466" width="15.7109375" customWidth="1"/>
    <col min="9468" max="9468" width="2.7109375" customWidth="1"/>
    <col min="9469" max="9471" width="15.7109375" customWidth="1"/>
    <col min="9473" max="9475" width="19.5703125" customWidth="1"/>
    <col min="9476" max="9476" width="12.5703125" customWidth="1"/>
    <col min="9477" max="9477" width="2.7109375" customWidth="1"/>
    <col min="9478" max="9480" width="19.5703125" customWidth="1"/>
    <col min="9481" max="9481" width="12.5703125" customWidth="1"/>
    <col min="9482" max="9482" width="2.7109375" customWidth="1"/>
    <col min="9483" max="9485" width="19.5703125" customWidth="1"/>
    <col min="9486" max="9486" width="12.5703125" customWidth="1"/>
    <col min="9487" max="9487" width="12" customWidth="1"/>
    <col min="9720" max="9722" width="15.7109375" customWidth="1"/>
    <col min="9724" max="9724" width="2.7109375" customWidth="1"/>
    <col min="9725" max="9727" width="15.7109375" customWidth="1"/>
    <col min="9729" max="9731" width="19.5703125" customWidth="1"/>
    <col min="9732" max="9732" width="12.5703125" customWidth="1"/>
    <col min="9733" max="9733" width="2.7109375" customWidth="1"/>
    <col min="9734" max="9736" width="19.5703125" customWidth="1"/>
    <col min="9737" max="9737" width="12.5703125" customWidth="1"/>
    <col min="9738" max="9738" width="2.7109375" customWidth="1"/>
    <col min="9739" max="9741" width="19.5703125" customWidth="1"/>
    <col min="9742" max="9742" width="12.5703125" customWidth="1"/>
    <col min="9743" max="9743" width="12" customWidth="1"/>
    <col min="9976" max="9978" width="15.7109375" customWidth="1"/>
    <col min="9980" max="9980" width="2.7109375" customWidth="1"/>
    <col min="9981" max="9983" width="15.7109375" customWidth="1"/>
    <col min="9985" max="9987" width="19.5703125" customWidth="1"/>
    <col min="9988" max="9988" width="12.5703125" customWidth="1"/>
    <col min="9989" max="9989" width="2.7109375" customWidth="1"/>
    <col min="9990" max="9992" width="19.5703125" customWidth="1"/>
    <col min="9993" max="9993" width="12.5703125" customWidth="1"/>
    <col min="9994" max="9994" width="2.7109375" customWidth="1"/>
    <col min="9995" max="9997" width="19.5703125" customWidth="1"/>
    <col min="9998" max="9998" width="12.5703125" customWidth="1"/>
    <col min="9999" max="9999" width="12" customWidth="1"/>
    <col min="10232" max="10234" width="15.7109375" customWidth="1"/>
    <col min="10236" max="10236" width="2.7109375" customWidth="1"/>
    <col min="10237" max="10239" width="15.7109375" customWidth="1"/>
    <col min="10241" max="10243" width="19.5703125" customWidth="1"/>
    <col min="10244" max="10244" width="12.5703125" customWidth="1"/>
    <col min="10245" max="10245" width="2.7109375" customWidth="1"/>
    <col min="10246" max="10248" width="19.5703125" customWidth="1"/>
    <col min="10249" max="10249" width="12.5703125" customWidth="1"/>
    <col min="10250" max="10250" width="2.7109375" customWidth="1"/>
    <col min="10251" max="10253" width="19.5703125" customWidth="1"/>
    <col min="10254" max="10254" width="12.5703125" customWidth="1"/>
    <col min="10255" max="10255" width="12" customWidth="1"/>
    <col min="10488" max="10490" width="15.7109375" customWidth="1"/>
    <col min="10492" max="10492" width="2.7109375" customWidth="1"/>
    <col min="10493" max="10495" width="15.7109375" customWidth="1"/>
    <col min="10497" max="10499" width="19.5703125" customWidth="1"/>
    <col min="10500" max="10500" width="12.5703125" customWidth="1"/>
    <col min="10501" max="10501" width="2.7109375" customWidth="1"/>
    <col min="10502" max="10504" width="19.5703125" customWidth="1"/>
    <col min="10505" max="10505" width="12.5703125" customWidth="1"/>
    <col min="10506" max="10506" width="2.7109375" customWidth="1"/>
    <col min="10507" max="10509" width="19.5703125" customWidth="1"/>
    <col min="10510" max="10510" width="12.5703125" customWidth="1"/>
    <col min="10511" max="10511" width="12" customWidth="1"/>
    <col min="10744" max="10746" width="15.7109375" customWidth="1"/>
    <col min="10748" max="10748" width="2.7109375" customWidth="1"/>
    <col min="10749" max="10751" width="15.7109375" customWidth="1"/>
    <col min="10753" max="10755" width="19.5703125" customWidth="1"/>
    <col min="10756" max="10756" width="12.5703125" customWidth="1"/>
    <col min="10757" max="10757" width="2.7109375" customWidth="1"/>
    <col min="10758" max="10760" width="19.5703125" customWidth="1"/>
    <col min="10761" max="10761" width="12.5703125" customWidth="1"/>
    <col min="10762" max="10762" width="2.7109375" customWidth="1"/>
    <col min="10763" max="10765" width="19.5703125" customWidth="1"/>
    <col min="10766" max="10766" width="12.5703125" customWidth="1"/>
    <col min="10767" max="10767" width="12" customWidth="1"/>
    <col min="11000" max="11002" width="15.7109375" customWidth="1"/>
    <col min="11004" max="11004" width="2.7109375" customWidth="1"/>
    <col min="11005" max="11007" width="15.7109375" customWidth="1"/>
    <col min="11009" max="11011" width="19.5703125" customWidth="1"/>
    <col min="11012" max="11012" width="12.5703125" customWidth="1"/>
    <col min="11013" max="11013" width="2.7109375" customWidth="1"/>
    <col min="11014" max="11016" width="19.5703125" customWidth="1"/>
    <col min="11017" max="11017" width="12.5703125" customWidth="1"/>
    <col min="11018" max="11018" width="2.7109375" customWidth="1"/>
    <col min="11019" max="11021" width="19.5703125" customWidth="1"/>
    <col min="11022" max="11022" width="12.5703125" customWidth="1"/>
    <col min="11023" max="11023" width="12" customWidth="1"/>
    <col min="11256" max="11258" width="15.7109375" customWidth="1"/>
    <col min="11260" max="11260" width="2.7109375" customWidth="1"/>
    <col min="11261" max="11263" width="15.7109375" customWidth="1"/>
    <col min="11265" max="11267" width="19.5703125" customWidth="1"/>
    <col min="11268" max="11268" width="12.5703125" customWidth="1"/>
    <col min="11269" max="11269" width="2.7109375" customWidth="1"/>
    <col min="11270" max="11272" width="19.5703125" customWidth="1"/>
    <col min="11273" max="11273" width="12.5703125" customWidth="1"/>
    <col min="11274" max="11274" width="2.7109375" customWidth="1"/>
    <col min="11275" max="11277" width="19.5703125" customWidth="1"/>
    <col min="11278" max="11278" width="12.5703125" customWidth="1"/>
    <col min="11279" max="11279" width="12" customWidth="1"/>
    <col min="11512" max="11514" width="15.7109375" customWidth="1"/>
    <col min="11516" max="11516" width="2.7109375" customWidth="1"/>
    <col min="11517" max="11519" width="15.7109375" customWidth="1"/>
    <col min="11521" max="11523" width="19.5703125" customWidth="1"/>
    <col min="11524" max="11524" width="12.5703125" customWidth="1"/>
    <col min="11525" max="11525" width="2.7109375" customWidth="1"/>
    <col min="11526" max="11528" width="19.5703125" customWidth="1"/>
    <col min="11529" max="11529" width="12.5703125" customWidth="1"/>
    <col min="11530" max="11530" width="2.7109375" customWidth="1"/>
    <col min="11531" max="11533" width="19.5703125" customWidth="1"/>
    <col min="11534" max="11534" width="12.5703125" customWidth="1"/>
    <col min="11535" max="11535" width="12" customWidth="1"/>
    <col min="11768" max="11770" width="15.7109375" customWidth="1"/>
    <col min="11772" max="11772" width="2.7109375" customWidth="1"/>
    <col min="11773" max="11775" width="15.7109375" customWidth="1"/>
    <col min="11777" max="11779" width="19.5703125" customWidth="1"/>
    <col min="11780" max="11780" width="12.5703125" customWidth="1"/>
    <col min="11781" max="11781" width="2.7109375" customWidth="1"/>
    <col min="11782" max="11784" width="19.5703125" customWidth="1"/>
    <col min="11785" max="11785" width="12.5703125" customWidth="1"/>
    <col min="11786" max="11786" width="2.7109375" customWidth="1"/>
    <col min="11787" max="11789" width="19.5703125" customWidth="1"/>
    <col min="11790" max="11790" width="12.5703125" customWidth="1"/>
    <col min="11791" max="11791" width="12" customWidth="1"/>
    <col min="12024" max="12026" width="15.7109375" customWidth="1"/>
    <col min="12028" max="12028" width="2.7109375" customWidth="1"/>
    <col min="12029" max="12031" width="15.7109375" customWidth="1"/>
    <col min="12033" max="12035" width="19.5703125" customWidth="1"/>
    <col min="12036" max="12036" width="12.5703125" customWidth="1"/>
    <col min="12037" max="12037" width="2.7109375" customWidth="1"/>
    <col min="12038" max="12040" width="19.5703125" customWidth="1"/>
    <col min="12041" max="12041" width="12.5703125" customWidth="1"/>
    <col min="12042" max="12042" width="2.7109375" customWidth="1"/>
    <col min="12043" max="12045" width="19.5703125" customWidth="1"/>
    <col min="12046" max="12046" width="12.5703125" customWidth="1"/>
    <col min="12047" max="12047" width="12" customWidth="1"/>
    <col min="12280" max="12282" width="15.7109375" customWidth="1"/>
    <col min="12284" max="12284" width="2.7109375" customWidth="1"/>
    <col min="12285" max="12287" width="15.7109375" customWidth="1"/>
    <col min="12289" max="12291" width="19.5703125" customWidth="1"/>
    <col min="12292" max="12292" width="12.5703125" customWidth="1"/>
    <col min="12293" max="12293" width="2.7109375" customWidth="1"/>
    <col min="12294" max="12296" width="19.5703125" customWidth="1"/>
    <col min="12297" max="12297" width="12.5703125" customWidth="1"/>
    <col min="12298" max="12298" width="2.7109375" customWidth="1"/>
    <col min="12299" max="12301" width="19.5703125" customWidth="1"/>
    <col min="12302" max="12302" width="12.5703125" customWidth="1"/>
    <col min="12303" max="12303" width="12" customWidth="1"/>
    <col min="12536" max="12538" width="15.7109375" customWidth="1"/>
    <col min="12540" max="12540" width="2.7109375" customWidth="1"/>
    <col min="12541" max="12543" width="15.7109375" customWidth="1"/>
    <col min="12545" max="12547" width="19.5703125" customWidth="1"/>
    <col min="12548" max="12548" width="12.5703125" customWidth="1"/>
    <col min="12549" max="12549" width="2.7109375" customWidth="1"/>
    <col min="12550" max="12552" width="19.5703125" customWidth="1"/>
    <col min="12553" max="12553" width="12.5703125" customWidth="1"/>
    <col min="12554" max="12554" width="2.7109375" customWidth="1"/>
    <col min="12555" max="12557" width="19.5703125" customWidth="1"/>
    <col min="12558" max="12558" width="12.5703125" customWidth="1"/>
    <col min="12559" max="12559" width="12" customWidth="1"/>
    <col min="12792" max="12794" width="15.7109375" customWidth="1"/>
    <col min="12796" max="12796" width="2.7109375" customWidth="1"/>
    <col min="12797" max="12799" width="15.7109375" customWidth="1"/>
    <col min="12801" max="12803" width="19.5703125" customWidth="1"/>
    <col min="12804" max="12804" width="12.5703125" customWidth="1"/>
    <col min="12805" max="12805" width="2.7109375" customWidth="1"/>
    <col min="12806" max="12808" width="19.5703125" customWidth="1"/>
    <col min="12809" max="12809" width="12.5703125" customWidth="1"/>
    <col min="12810" max="12810" width="2.7109375" customWidth="1"/>
    <col min="12811" max="12813" width="19.5703125" customWidth="1"/>
    <col min="12814" max="12814" width="12.5703125" customWidth="1"/>
    <col min="12815" max="12815" width="12" customWidth="1"/>
    <col min="13048" max="13050" width="15.7109375" customWidth="1"/>
    <col min="13052" max="13052" width="2.7109375" customWidth="1"/>
    <col min="13053" max="13055" width="15.7109375" customWidth="1"/>
    <col min="13057" max="13059" width="19.5703125" customWidth="1"/>
    <col min="13060" max="13060" width="12.5703125" customWidth="1"/>
    <col min="13061" max="13061" width="2.7109375" customWidth="1"/>
    <col min="13062" max="13064" width="19.5703125" customWidth="1"/>
    <col min="13065" max="13065" width="12.5703125" customWidth="1"/>
    <col min="13066" max="13066" width="2.7109375" customWidth="1"/>
    <col min="13067" max="13069" width="19.5703125" customWidth="1"/>
    <col min="13070" max="13070" width="12.5703125" customWidth="1"/>
    <col min="13071" max="13071" width="12" customWidth="1"/>
    <col min="13304" max="13306" width="15.7109375" customWidth="1"/>
    <col min="13308" max="13308" width="2.7109375" customWidth="1"/>
    <col min="13309" max="13311" width="15.7109375" customWidth="1"/>
    <col min="13313" max="13315" width="19.5703125" customWidth="1"/>
    <col min="13316" max="13316" width="12.5703125" customWidth="1"/>
    <col min="13317" max="13317" width="2.7109375" customWidth="1"/>
    <col min="13318" max="13320" width="19.5703125" customWidth="1"/>
    <col min="13321" max="13321" width="12.5703125" customWidth="1"/>
    <col min="13322" max="13322" width="2.7109375" customWidth="1"/>
    <col min="13323" max="13325" width="19.5703125" customWidth="1"/>
    <col min="13326" max="13326" width="12.5703125" customWidth="1"/>
    <col min="13327" max="13327" width="12" customWidth="1"/>
    <col min="13560" max="13562" width="15.7109375" customWidth="1"/>
    <col min="13564" max="13564" width="2.7109375" customWidth="1"/>
    <col min="13565" max="13567" width="15.7109375" customWidth="1"/>
    <col min="13569" max="13571" width="19.5703125" customWidth="1"/>
    <col min="13572" max="13572" width="12.5703125" customWidth="1"/>
    <col min="13573" max="13573" width="2.7109375" customWidth="1"/>
    <col min="13574" max="13576" width="19.5703125" customWidth="1"/>
    <col min="13577" max="13577" width="12.5703125" customWidth="1"/>
    <col min="13578" max="13578" width="2.7109375" customWidth="1"/>
    <col min="13579" max="13581" width="19.5703125" customWidth="1"/>
    <col min="13582" max="13582" width="12.5703125" customWidth="1"/>
    <col min="13583" max="13583" width="12" customWidth="1"/>
    <col min="13816" max="13818" width="15.7109375" customWidth="1"/>
    <col min="13820" max="13820" width="2.7109375" customWidth="1"/>
    <col min="13821" max="13823" width="15.7109375" customWidth="1"/>
    <col min="13825" max="13827" width="19.5703125" customWidth="1"/>
    <col min="13828" max="13828" width="12.5703125" customWidth="1"/>
    <col min="13829" max="13829" width="2.7109375" customWidth="1"/>
    <col min="13830" max="13832" width="19.5703125" customWidth="1"/>
    <col min="13833" max="13833" width="12.5703125" customWidth="1"/>
    <col min="13834" max="13834" width="2.7109375" customWidth="1"/>
    <col min="13835" max="13837" width="19.5703125" customWidth="1"/>
    <col min="13838" max="13838" width="12.5703125" customWidth="1"/>
    <col min="13839" max="13839" width="12" customWidth="1"/>
    <col min="14072" max="14074" width="15.7109375" customWidth="1"/>
    <col min="14076" max="14076" width="2.7109375" customWidth="1"/>
    <col min="14077" max="14079" width="15.7109375" customWidth="1"/>
    <col min="14081" max="14083" width="19.5703125" customWidth="1"/>
    <col min="14084" max="14084" width="12.5703125" customWidth="1"/>
    <col min="14085" max="14085" width="2.7109375" customWidth="1"/>
    <col min="14086" max="14088" width="19.5703125" customWidth="1"/>
    <col min="14089" max="14089" width="12.5703125" customWidth="1"/>
    <col min="14090" max="14090" width="2.7109375" customWidth="1"/>
    <col min="14091" max="14093" width="19.5703125" customWidth="1"/>
    <col min="14094" max="14094" width="12.5703125" customWidth="1"/>
    <col min="14095" max="14095" width="12" customWidth="1"/>
    <col min="14328" max="14330" width="15.7109375" customWidth="1"/>
    <col min="14332" max="14332" width="2.7109375" customWidth="1"/>
    <col min="14333" max="14335" width="15.7109375" customWidth="1"/>
    <col min="14337" max="14339" width="19.5703125" customWidth="1"/>
    <col min="14340" max="14340" width="12.5703125" customWidth="1"/>
    <col min="14341" max="14341" width="2.7109375" customWidth="1"/>
    <col min="14342" max="14344" width="19.5703125" customWidth="1"/>
    <col min="14345" max="14345" width="12.5703125" customWidth="1"/>
    <col min="14346" max="14346" width="2.7109375" customWidth="1"/>
    <col min="14347" max="14349" width="19.5703125" customWidth="1"/>
    <col min="14350" max="14350" width="12.5703125" customWidth="1"/>
    <col min="14351" max="14351" width="12" customWidth="1"/>
    <col min="14584" max="14586" width="15.7109375" customWidth="1"/>
    <col min="14588" max="14588" width="2.7109375" customWidth="1"/>
    <col min="14589" max="14591" width="15.7109375" customWidth="1"/>
    <col min="14593" max="14595" width="19.5703125" customWidth="1"/>
    <col min="14596" max="14596" width="12.5703125" customWidth="1"/>
    <col min="14597" max="14597" width="2.7109375" customWidth="1"/>
    <col min="14598" max="14600" width="19.5703125" customWidth="1"/>
    <col min="14601" max="14601" width="12.5703125" customWidth="1"/>
    <col min="14602" max="14602" width="2.7109375" customWidth="1"/>
    <col min="14603" max="14605" width="19.5703125" customWidth="1"/>
    <col min="14606" max="14606" width="12.5703125" customWidth="1"/>
    <col min="14607" max="14607" width="12" customWidth="1"/>
    <col min="14840" max="14842" width="15.7109375" customWidth="1"/>
    <col min="14844" max="14844" width="2.7109375" customWidth="1"/>
    <col min="14845" max="14847" width="15.7109375" customWidth="1"/>
    <col min="14849" max="14851" width="19.5703125" customWidth="1"/>
    <col min="14852" max="14852" width="12.5703125" customWidth="1"/>
    <col min="14853" max="14853" width="2.7109375" customWidth="1"/>
    <col min="14854" max="14856" width="19.5703125" customWidth="1"/>
    <col min="14857" max="14857" width="12.5703125" customWidth="1"/>
    <col min="14858" max="14858" width="2.7109375" customWidth="1"/>
    <col min="14859" max="14861" width="19.5703125" customWidth="1"/>
    <col min="14862" max="14862" width="12.5703125" customWidth="1"/>
    <col min="14863" max="14863" width="12" customWidth="1"/>
    <col min="15096" max="15098" width="15.7109375" customWidth="1"/>
    <col min="15100" max="15100" width="2.7109375" customWidth="1"/>
    <col min="15101" max="15103" width="15.7109375" customWidth="1"/>
    <col min="15105" max="15107" width="19.5703125" customWidth="1"/>
    <col min="15108" max="15108" width="12.5703125" customWidth="1"/>
    <col min="15109" max="15109" width="2.7109375" customWidth="1"/>
    <col min="15110" max="15112" width="19.5703125" customWidth="1"/>
    <col min="15113" max="15113" width="12.5703125" customWidth="1"/>
    <col min="15114" max="15114" width="2.7109375" customWidth="1"/>
    <col min="15115" max="15117" width="19.5703125" customWidth="1"/>
    <col min="15118" max="15118" width="12.5703125" customWidth="1"/>
    <col min="15119" max="15119" width="12" customWidth="1"/>
    <col min="15352" max="15354" width="15.7109375" customWidth="1"/>
    <col min="15356" max="15356" width="2.7109375" customWidth="1"/>
    <col min="15357" max="15359" width="15.7109375" customWidth="1"/>
    <col min="15361" max="15363" width="19.5703125" customWidth="1"/>
    <col min="15364" max="15364" width="12.5703125" customWidth="1"/>
    <col min="15365" max="15365" width="2.7109375" customWidth="1"/>
    <col min="15366" max="15368" width="19.5703125" customWidth="1"/>
    <col min="15369" max="15369" width="12.5703125" customWidth="1"/>
    <col min="15370" max="15370" width="2.7109375" customWidth="1"/>
    <col min="15371" max="15373" width="19.5703125" customWidth="1"/>
    <col min="15374" max="15374" width="12.5703125" customWidth="1"/>
    <col min="15375" max="15375" width="12" customWidth="1"/>
    <col min="15608" max="15610" width="15.7109375" customWidth="1"/>
    <col min="15612" max="15612" width="2.7109375" customWidth="1"/>
    <col min="15613" max="15615" width="15.7109375" customWidth="1"/>
    <col min="15617" max="15619" width="19.5703125" customWidth="1"/>
    <col min="15620" max="15620" width="12.5703125" customWidth="1"/>
    <col min="15621" max="15621" width="2.7109375" customWidth="1"/>
    <col min="15622" max="15624" width="19.5703125" customWidth="1"/>
    <col min="15625" max="15625" width="12.5703125" customWidth="1"/>
    <col min="15626" max="15626" width="2.7109375" customWidth="1"/>
    <col min="15627" max="15629" width="19.5703125" customWidth="1"/>
    <col min="15630" max="15630" width="12.5703125" customWidth="1"/>
    <col min="15631" max="15631" width="12" customWidth="1"/>
    <col min="15864" max="15866" width="15.7109375" customWidth="1"/>
    <col min="15868" max="15868" width="2.7109375" customWidth="1"/>
    <col min="15869" max="15871" width="15.7109375" customWidth="1"/>
    <col min="15873" max="15875" width="19.5703125" customWidth="1"/>
    <col min="15876" max="15876" width="12.5703125" customWidth="1"/>
    <col min="15877" max="15877" width="2.7109375" customWidth="1"/>
    <col min="15878" max="15880" width="19.5703125" customWidth="1"/>
    <col min="15881" max="15881" width="12.5703125" customWidth="1"/>
    <col min="15882" max="15882" width="2.7109375" customWidth="1"/>
    <col min="15883" max="15885" width="19.5703125" customWidth="1"/>
    <col min="15886" max="15886" width="12.5703125" customWidth="1"/>
    <col min="15887" max="15887" width="12" customWidth="1"/>
    <col min="16120" max="16122" width="15.7109375" customWidth="1"/>
    <col min="16124" max="16124" width="2.7109375" customWidth="1"/>
    <col min="16125" max="16127" width="15.7109375" customWidth="1"/>
    <col min="16129" max="16131" width="19.5703125" customWidth="1"/>
    <col min="16132" max="16132" width="12.5703125" customWidth="1"/>
    <col min="16133" max="16133" width="2.7109375" customWidth="1"/>
    <col min="16134" max="16136" width="19.5703125" customWidth="1"/>
    <col min="16137" max="16137" width="12.5703125" customWidth="1"/>
    <col min="16138" max="16138" width="2.7109375" customWidth="1"/>
    <col min="16139" max="16141" width="19.5703125" customWidth="1"/>
    <col min="16142" max="16142" width="12.5703125" customWidth="1"/>
    <col min="16143" max="16143" width="12" customWidth="1"/>
    <col min="16376" max="16378" width="15.7109375" customWidth="1"/>
    <col min="16380" max="16380" width="2.7109375" customWidth="1"/>
    <col min="16381" max="16383" width="15.7109375" customWidth="1"/>
  </cols>
  <sheetData>
    <row r="1" spans="1:14" ht="34.5" x14ac:dyDescent="0.45">
      <c r="A1" s="1" t="s">
        <v>114</v>
      </c>
    </row>
    <row r="3" spans="1:14" s="33" customFormat="1" ht="18" customHeight="1" x14ac:dyDescent="0.25">
      <c r="A3" s="33" t="s">
        <v>39</v>
      </c>
      <c r="D3" s="34"/>
      <c r="E3" s="34"/>
      <c r="F3" s="33" t="s">
        <v>115</v>
      </c>
      <c r="L3" s="5"/>
      <c r="M3" s="5"/>
      <c r="N3" s="5"/>
    </row>
    <row r="4" spans="1:14" s="2" customFormat="1" ht="27.75" customHeight="1" x14ac:dyDescent="0.2">
      <c r="A4" s="130" t="s">
        <v>40</v>
      </c>
      <c r="B4" s="131" t="s">
        <v>9</v>
      </c>
      <c r="C4" s="27"/>
      <c r="D4" s="27"/>
      <c r="E4" s="4"/>
      <c r="F4" s="151" t="s">
        <v>55</v>
      </c>
      <c r="G4" s="151"/>
      <c r="I4" s="27"/>
      <c r="K4" s="141"/>
      <c r="L4" s="141"/>
      <c r="M4" s="141"/>
      <c r="N4" s="141"/>
    </row>
    <row r="5" spans="1:14" s="2" customFormat="1" ht="18" customHeight="1" x14ac:dyDescent="0.2">
      <c r="A5" s="28" t="s">
        <v>1</v>
      </c>
      <c r="B5" s="29">
        <v>52</v>
      </c>
      <c r="C5" s="37"/>
      <c r="D5" s="30"/>
      <c r="E5" s="4"/>
      <c r="F5" s="148" t="s">
        <v>57</v>
      </c>
      <c r="G5" s="149"/>
      <c r="H5" s="43">
        <v>2000</v>
      </c>
      <c r="I5" s="30"/>
      <c r="K5" s="45"/>
      <c r="L5" s="45"/>
      <c r="M5" s="142"/>
      <c r="N5" s="45"/>
    </row>
    <row r="6" spans="1:14" s="2" customFormat="1" ht="18" customHeight="1" x14ac:dyDescent="0.2">
      <c r="A6" s="28" t="s">
        <v>2</v>
      </c>
      <c r="B6" s="29">
        <v>26</v>
      </c>
      <c r="C6" s="37"/>
      <c r="D6" s="30"/>
      <c r="E6" s="4"/>
      <c r="F6" s="148" t="s">
        <v>56</v>
      </c>
      <c r="G6" s="149"/>
      <c r="H6" s="43">
        <v>500</v>
      </c>
      <c r="I6" s="30"/>
    </row>
    <row r="7" spans="1:14" s="2" customFormat="1" ht="18" customHeight="1" x14ac:dyDescent="0.2">
      <c r="A7" s="28" t="s">
        <v>3</v>
      </c>
      <c r="B7" s="29">
        <v>24</v>
      </c>
      <c r="C7" s="37"/>
      <c r="D7" s="30"/>
      <c r="E7" s="4"/>
      <c r="I7" s="30"/>
    </row>
    <row r="8" spans="1:14" s="2" customFormat="1" ht="18" customHeight="1" x14ac:dyDescent="0.2">
      <c r="A8" s="28" t="s">
        <v>4</v>
      </c>
      <c r="B8" s="29">
        <v>12</v>
      </c>
      <c r="C8" s="37"/>
      <c r="E8" s="4"/>
      <c r="F8" s="33" t="s">
        <v>116</v>
      </c>
      <c r="G8" s="33"/>
      <c r="I8" s="31"/>
    </row>
    <row r="9" spans="1:14" s="2" customFormat="1" ht="18" customHeight="1" x14ac:dyDescent="0.2">
      <c r="A9" s="28" t="s">
        <v>27</v>
      </c>
      <c r="B9" s="29">
        <v>260</v>
      </c>
      <c r="C9" s="37"/>
      <c r="D9" s="32"/>
      <c r="E9" s="4"/>
      <c r="F9" s="152" t="s">
        <v>54</v>
      </c>
      <c r="G9" s="152"/>
      <c r="H9" s="30"/>
      <c r="I9" s="31"/>
    </row>
    <row r="10" spans="1:14" s="5" customFormat="1" ht="18" customHeight="1" x14ac:dyDescent="0.25">
      <c r="D10" s="6"/>
      <c r="E10" s="6"/>
      <c r="F10" s="150" t="s">
        <v>49</v>
      </c>
      <c r="G10" s="150"/>
      <c r="H10" s="46">
        <v>14600</v>
      </c>
      <c r="K10" s="140"/>
    </row>
    <row r="11" spans="1:14" s="33" customFormat="1" ht="18" customHeight="1" x14ac:dyDescent="0.2">
      <c r="D11" s="34"/>
      <c r="E11" s="34"/>
      <c r="F11" s="150" t="s">
        <v>50</v>
      </c>
      <c r="G11" s="150"/>
      <c r="H11" s="46">
        <v>29200</v>
      </c>
    </row>
    <row r="12" spans="1:14" s="33" customFormat="1" ht="18" customHeight="1" x14ac:dyDescent="0.2">
      <c r="D12" s="34"/>
      <c r="E12" s="34"/>
      <c r="F12" s="150" t="s">
        <v>41</v>
      </c>
      <c r="G12" s="150"/>
      <c r="H12" s="46">
        <v>21900</v>
      </c>
    </row>
    <row r="13" spans="1:14" s="33" customFormat="1" ht="18" customHeight="1" x14ac:dyDescent="0.2">
      <c r="D13" s="34"/>
      <c r="E13" s="34"/>
    </row>
    <row r="14" spans="1:14" s="5" customFormat="1" ht="18" customHeight="1" x14ac:dyDescent="0.25">
      <c r="A14" s="5" t="s">
        <v>117</v>
      </c>
      <c r="D14" s="6"/>
      <c r="E14" s="6"/>
    </row>
    <row r="15" spans="1:14" s="5" customFormat="1" ht="18" customHeight="1" x14ac:dyDescent="0.25">
      <c r="A15" s="147" t="s">
        <v>51</v>
      </c>
      <c r="B15" s="147"/>
      <c r="D15" s="6"/>
      <c r="E15" s="6"/>
    </row>
    <row r="16" spans="1:14" ht="18" customHeight="1" x14ac:dyDescent="0.2">
      <c r="A16" s="42" t="s">
        <v>113</v>
      </c>
      <c r="F16" s="7"/>
    </row>
    <row r="17" spans="1:14" s="5" customFormat="1" ht="15.75" x14ac:dyDescent="0.25">
      <c r="D17" s="6"/>
      <c r="E17" s="6"/>
    </row>
    <row r="18" spans="1:14" s="5" customFormat="1" ht="21.95" customHeight="1" x14ac:dyDescent="0.25">
      <c r="A18" s="145" t="s">
        <v>72</v>
      </c>
      <c r="B18" s="145"/>
      <c r="C18" s="145"/>
      <c r="D18" s="145"/>
      <c r="E18" s="6"/>
      <c r="F18" s="145" t="s">
        <v>74</v>
      </c>
      <c r="G18" s="145"/>
      <c r="H18" s="145"/>
      <c r="I18" s="145"/>
      <c r="K18" s="145" t="s">
        <v>73</v>
      </c>
      <c r="L18" s="145"/>
      <c r="M18" s="145"/>
      <c r="N18" s="145"/>
    </row>
    <row r="19" spans="1:14" s="5" customFormat="1" ht="30" customHeight="1" x14ac:dyDescent="0.25">
      <c r="A19" s="146" t="s">
        <v>71</v>
      </c>
      <c r="B19" s="146"/>
      <c r="C19" s="146"/>
      <c r="D19" s="146"/>
      <c r="E19" s="6"/>
      <c r="F19" s="146" t="s">
        <v>75</v>
      </c>
      <c r="G19" s="146"/>
      <c r="H19" s="146"/>
      <c r="I19" s="146"/>
      <c r="K19" s="146" t="s">
        <v>76</v>
      </c>
      <c r="L19" s="146"/>
      <c r="M19" s="146"/>
      <c r="N19" s="146"/>
    </row>
    <row r="20" spans="1:14" s="2" customFormat="1" ht="18" customHeight="1" x14ac:dyDescent="0.2">
      <c r="A20" s="38" t="s">
        <v>43</v>
      </c>
      <c r="B20" s="38"/>
      <c r="C20" s="38"/>
      <c r="D20" s="39"/>
      <c r="E20" s="39"/>
      <c r="F20" s="38" t="s">
        <v>43</v>
      </c>
      <c r="G20" s="38"/>
      <c r="H20" s="38"/>
      <c r="I20" s="38"/>
      <c r="K20" s="38" t="s">
        <v>43</v>
      </c>
      <c r="L20" s="38"/>
      <c r="M20" s="38"/>
      <c r="N20" s="38"/>
    </row>
    <row r="21" spans="1:14" s="2" customFormat="1" ht="31.5" customHeight="1" x14ac:dyDescent="0.2">
      <c r="A21" s="132" t="s">
        <v>45</v>
      </c>
      <c r="B21" s="130" t="s">
        <v>46</v>
      </c>
      <c r="C21" s="130" t="s">
        <v>48</v>
      </c>
      <c r="D21" s="133" t="s">
        <v>47</v>
      </c>
      <c r="E21" s="134"/>
      <c r="F21" s="132" t="s">
        <v>45</v>
      </c>
      <c r="G21" s="130" t="s">
        <v>46</v>
      </c>
      <c r="H21" s="130" t="s">
        <v>48</v>
      </c>
      <c r="I21" s="133" t="s">
        <v>47</v>
      </c>
      <c r="K21" s="132" t="s">
        <v>45</v>
      </c>
      <c r="L21" s="130" t="s">
        <v>46</v>
      </c>
      <c r="M21" s="130" t="s">
        <v>48</v>
      </c>
      <c r="N21" s="133" t="s">
        <v>47</v>
      </c>
    </row>
    <row r="22" spans="1:14" s="2" customFormat="1" ht="18" customHeight="1" x14ac:dyDescent="0.2">
      <c r="A22" s="135">
        <v>0</v>
      </c>
      <c r="B22" s="136">
        <v>16300</v>
      </c>
      <c r="C22" s="137">
        <v>0</v>
      </c>
      <c r="D22" s="35">
        <v>0</v>
      </c>
      <c r="E22" s="36"/>
      <c r="F22" s="135">
        <v>0</v>
      </c>
      <c r="G22" s="136">
        <v>14600</v>
      </c>
      <c r="H22" s="137">
        <v>0</v>
      </c>
      <c r="I22" s="35">
        <v>0</v>
      </c>
      <c r="K22" s="135">
        <v>0</v>
      </c>
      <c r="L22" s="136">
        <f>G22*2</f>
        <v>29200</v>
      </c>
      <c r="M22" s="137">
        <v>0</v>
      </c>
      <c r="N22" s="35">
        <v>0</v>
      </c>
    </row>
    <row r="23" spans="1:14" s="2" customFormat="1" ht="18" customHeight="1" x14ac:dyDescent="0.2">
      <c r="A23" s="135">
        <f t="shared" ref="A23:A29" si="0">B22</f>
        <v>16300</v>
      </c>
      <c r="B23" s="136">
        <v>39500</v>
      </c>
      <c r="C23" s="137">
        <f t="shared" ref="C23:C29" si="1">(B22-A22)*D22+C22</f>
        <v>0</v>
      </c>
      <c r="D23" s="35">
        <v>0.1</v>
      </c>
      <c r="E23" s="36"/>
      <c r="F23" s="135">
        <f t="shared" ref="F23:F29" si="2">G22</f>
        <v>14600</v>
      </c>
      <c r="G23" s="136">
        <v>26200</v>
      </c>
      <c r="H23" s="137">
        <f>(G22-F22)*I22+H22</f>
        <v>0</v>
      </c>
      <c r="I23" s="35">
        <v>0.1</v>
      </c>
      <c r="K23" s="135">
        <f t="shared" ref="K23:K29" si="3">L22</f>
        <v>29200</v>
      </c>
      <c r="L23" s="136">
        <f t="shared" ref="L23:L29" si="4">G23*2</f>
        <v>52400</v>
      </c>
      <c r="M23" s="137">
        <f t="shared" ref="M23:M29" si="5">(L22-K22)*N22+M22</f>
        <v>0</v>
      </c>
      <c r="N23" s="35">
        <v>0.1</v>
      </c>
    </row>
    <row r="24" spans="1:14" s="2" customFormat="1" ht="18" customHeight="1" x14ac:dyDescent="0.2">
      <c r="A24" s="135">
        <f t="shared" si="0"/>
        <v>39500</v>
      </c>
      <c r="B24" s="136">
        <v>110600</v>
      </c>
      <c r="C24" s="137">
        <f t="shared" si="1"/>
        <v>2320</v>
      </c>
      <c r="D24" s="35">
        <v>0.12</v>
      </c>
      <c r="E24" s="36"/>
      <c r="F24" s="135">
        <f t="shared" si="2"/>
        <v>26200</v>
      </c>
      <c r="G24" s="136">
        <v>61750</v>
      </c>
      <c r="H24" s="137">
        <f t="shared" ref="H24:H29" si="6">(G23-F23)*I23+H23</f>
        <v>1160</v>
      </c>
      <c r="I24" s="35">
        <v>0.12</v>
      </c>
      <c r="K24" s="135">
        <f t="shared" si="3"/>
        <v>52400</v>
      </c>
      <c r="L24" s="136">
        <f t="shared" si="4"/>
        <v>123500</v>
      </c>
      <c r="M24" s="137">
        <f t="shared" si="5"/>
        <v>2320</v>
      </c>
      <c r="N24" s="35">
        <v>0.12</v>
      </c>
    </row>
    <row r="25" spans="1:14" s="2" customFormat="1" ht="18" customHeight="1" x14ac:dyDescent="0.2">
      <c r="A25" s="135">
        <f t="shared" si="0"/>
        <v>110600</v>
      </c>
      <c r="B25" s="136">
        <v>217350</v>
      </c>
      <c r="C25" s="137">
        <f t="shared" si="1"/>
        <v>10852</v>
      </c>
      <c r="D25" s="35">
        <v>0.22</v>
      </c>
      <c r="E25" s="36"/>
      <c r="F25" s="135">
        <f t="shared" si="2"/>
        <v>61750</v>
      </c>
      <c r="G25" s="136">
        <v>115125</v>
      </c>
      <c r="H25" s="137">
        <f t="shared" si="6"/>
        <v>5426</v>
      </c>
      <c r="I25" s="35">
        <v>0.22</v>
      </c>
      <c r="K25" s="135">
        <f t="shared" si="3"/>
        <v>123500</v>
      </c>
      <c r="L25" s="136">
        <f t="shared" si="4"/>
        <v>230250</v>
      </c>
      <c r="M25" s="137">
        <f t="shared" si="5"/>
        <v>10852</v>
      </c>
      <c r="N25" s="35">
        <v>0.22</v>
      </c>
    </row>
    <row r="26" spans="1:14" s="2" customFormat="1" ht="18" customHeight="1" x14ac:dyDescent="0.2">
      <c r="A26" s="135">
        <f t="shared" si="0"/>
        <v>217350</v>
      </c>
      <c r="B26" s="136">
        <v>400200</v>
      </c>
      <c r="C26" s="137">
        <f t="shared" si="1"/>
        <v>34337</v>
      </c>
      <c r="D26" s="35">
        <v>0.24</v>
      </c>
      <c r="E26" s="36"/>
      <c r="F26" s="135">
        <f t="shared" si="2"/>
        <v>115125</v>
      </c>
      <c r="G26" s="136">
        <v>206550</v>
      </c>
      <c r="H26" s="137">
        <f t="shared" si="6"/>
        <v>17168.5</v>
      </c>
      <c r="I26" s="35">
        <v>0.24</v>
      </c>
      <c r="K26" s="135">
        <f t="shared" si="3"/>
        <v>230250</v>
      </c>
      <c r="L26" s="136">
        <f t="shared" si="4"/>
        <v>413100</v>
      </c>
      <c r="M26" s="137">
        <f t="shared" si="5"/>
        <v>34337</v>
      </c>
      <c r="N26" s="35">
        <v>0.24</v>
      </c>
    </row>
    <row r="27" spans="1:14" s="2" customFormat="1" ht="18" customHeight="1" x14ac:dyDescent="0.2">
      <c r="A27" s="135">
        <f t="shared" si="0"/>
        <v>400200</v>
      </c>
      <c r="B27" s="136">
        <v>503750</v>
      </c>
      <c r="C27" s="137">
        <f t="shared" si="1"/>
        <v>78221</v>
      </c>
      <c r="D27" s="35">
        <v>0.32</v>
      </c>
      <c r="E27" s="36"/>
      <c r="F27" s="135">
        <f t="shared" si="2"/>
        <v>206550</v>
      </c>
      <c r="G27" s="136">
        <v>258325</v>
      </c>
      <c r="H27" s="137">
        <f t="shared" si="6"/>
        <v>39110.5</v>
      </c>
      <c r="I27" s="35">
        <v>0.32</v>
      </c>
      <c r="K27" s="135">
        <f t="shared" si="3"/>
        <v>413100</v>
      </c>
      <c r="L27" s="136">
        <f t="shared" si="4"/>
        <v>516650</v>
      </c>
      <c r="M27" s="137">
        <f t="shared" si="5"/>
        <v>78221</v>
      </c>
      <c r="N27" s="35">
        <v>0.32</v>
      </c>
    </row>
    <row r="28" spans="1:14" s="2" customFormat="1" ht="18" customHeight="1" x14ac:dyDescent="0.2">
      <c r="A28" s="135">
        <f t="shared" si="0"/>
        <v>503750</v>
      </c>
      <c r="B28" s="136">
        <v>747500</v>
      </c>
      <c r="C28" s="137">
        <f t="shared" si="1"/>
        <v>111357</v>
      </c>
      <c r="D28" s="35">
        <v>0.35</v>
      </c>
      <c r="E28" s="36"/>
      <c r="F28" s="135">
        <f t="shared" si="2"/>
        <v>258325</v>
      </c>
      <c r="G28" s="136">
        <v>380200</v>
      </c>
      <c r="H28" s="137">
        <f t="shared" si="6"/>
        <v>55678.5</v>
      </c>
      <c r="I28" s="35">
        <v>0.35</v>
      </c>
      <c r="K28" s="135">
        <f t="shared" si="3"/>
        <v>516650</v>
      </c>
      <c r="L28" s="136">
        <f t="shared" si="4"/>
        <v>760400</v>
      </c>
      <c r="M28" s="137">
        <f t="shared" si="5"/>
        <v>111357</v>
      </c>
      <c r="N28" s="35">
        <v>0.35</v>
      </c>
    </row>
    <row r="29" spans="1:14" s="2" customFormat="1" ht="18" customHeight="1" x14ac:dyDescent="0.2">
      <c r="A29" s="135">
        <f t="shared" si="0"/>
        <v>747500</v>
      </c>
      <c r="B29" s="136">
        <v>0</v>
      </c>
      <c r="C29" s="137">
        <f t="shared" si="1"/>
        <v>196669.5</v>
      </c>
      <c r="D29" s="35">
        <v>0.37</v>
      </c>
      <c r="E29" s="36"/>
      <c r="F29" s="135">
        <f t="shared" si="2"/>
        <v>380200</v>
      </c>
      <c r="G29" s="136">
        <v>0</v>
      </c>
      <c r="H29" s="137">
        <f t="shared" si="6"/>
        <v>98334.75</v>
      </c>
      <c r="I29" s="35">
        <v>0.37</v>
      </c>
      <c r="K29" s="135">
        <f t="shared" si="3"/>
        <v>760400</v>
      </c>
      <c r="L29" s="136">
        <f t="shared" si="4"/>
        <v>0</v>
      </c>
      <c r="M29" s="137">
        <f t="shared" si="5"/>
        <v>196669.5</v>
      </c>
      <c r="N29" s="35">
        <v>0.37</v>
      </c>
    </row>
    <row r="30" spans="1:14" s="5" customFormat="1" ht="15.75" x14ac:dyDescent="0.25">
      <c r="D30" s="6"/>
      <c r="E30" s="6"/>
    </row>
    <row r="31" spans="1:14" s="2" customFormat="1" ht="18" customHeight="1" x14ac:dyDescent="0.2">
      <c r="A31" s="38" t="s">
        <v>44</v>
      </c>
      <c r="B31" s="38"/>
      <c r="C31" s="38"/>
      <c r="D31" s="39"/>
      <c r="E31" s="39"/>
      <c r="F31" s="38" t="s">
        <v>44</v>
      </c>
      <c r="G31" s="38"/>
      <c r="H31" s="38"/>
      <c r="I31" s="38"/>
      <c r="K31" s="38" t="s">
        <v>44</v>
      </c>
      <c r="L31" s="38"/>
      <c r="M31" s="38"/>
      <c r="N31" s="38"/>
    </row>
    <row r="32" spans="1:14" s="2" customFormat="1" ht="31.5" customHeight="1" x14ac:dyDescent="0.2">
      <c r="A32" s="132" t="s">
        <v>45</v>
      </c>
      <c r="B32" s="130" t="s">
        <v>46</v>
      </c>
      <c r="C32" s="130" t="s">
        <v>48</v>
      </c>
      <c r="D32" s="133" t="s">
        <v>47</v>
      </c>
      <c r="E32" s="134"/>
      <c r="F32" s="132" t="s">
        <v>45</v>
      </c>
      <c r="G32" s="130" t="s">
        <v>46</v>
      </c>
      <c r="H32" s="130" t="s">
        <v>48</v>
      </c>
      <c r="I32" s="133" t="s">
        <v>47</v>
      </c>
      <c r="K32" s="132" t="s">
        <v>45</v>
      </c>
      <c r="L32" s="130" t="s">
        <v>46</v>
      </c>
      <c r="M32" s="130" t="s">
        <v>48</v>
      </c>
      <c r="N32" s="133" t="s">
        <v>47</v>
      </c>
    </row>
    <row r="33" spans="1:14" s="2" customFormat="1" ht="18" customHeight="1" x14ac:dyDescent="0.2">
      <c r="A33" s="135">
        <v>0</v>
      </c>
      <c r="B33" s="136">
        <v>6000</v>
      </c>
      <c r="C33" s="137">
        <v>0</v>
      </c>
      <c r="D33" s="35">
        <v>0</v>
      </c>
      <c r="E33" s="36"/>
      <c r="F33" s="135">
        <v>0</v>
      </c>
      <c r="G33" s="136">
        <v>7300</v>
      </c>
      <c r="H33" s="137">
        <v>0</v>
      </c>
      <c r="I33" s="35">
        <v>0</v>
      </c>
      <c r="K33" s="135">
        <v>0</v>
      </c>
      <c r="L33" s="136">
        <f>G33*2</f>
        <v>14600</v>
      </c>
      <c r="M33" s="137">
        <v>0</v>
      </c>
      <c r="N33" s="35">
        <v>0</v>
      </c>
    </row>
    <row r="34" spans="1:14" s="2" customFormat="1" ht="18" customHeight="1" x14ac:dyDescent="0.2">
      <c r="A34" s="135">
        <f t="shared" ref="A34:A40" si="7">B33</f>
        <v>6000</v>
      </c>
      <c r="B34" s="136">
        <v>17600</v>
      </c>
      <c r="C34" s="137">
        <f>(B33-A33)*D33+C33</f>
        <v>0</v>
      </c>
      <c r="D34" s="35">
        <v>0.1</v>
      </c>
      <c r="E34" s="36"/>
      <c r="F34" s="135">
        <f t="shared" ref="F34:F40" si="8">G33</f>
        <v>7300</v>
      </c>
      <c r="G34" s="136">
        <v>13100</v>
      </c>
      <c r="H34" s="137">
        <f t="shared" ref="H34:H40" si="9">(G33-F33)*I33+H33</f>
        <v>0</v>
      </c>
      <c r="I34" s="35">
        <v>0.1</v>
      </c>
      <c r="K34" s="135">
        <f t="shared" ref="K34:K40" si="10">L33</f>
        <v>14600</v>
      </c>
      <c r="L34" s="136">
        <f t="shared" ref="L34:L40" si="11">G34*2</f>
        <v>26200</v>
      </c>
      <c r="M34" s="137">
        <f t="shared" ref="M34:M40" si="12">(L33-K33)*N33+M33</f>
        <v>0</v>
      </c>
      <c r="N34" s="35">
        <v>0.1</v>
      </c>
    </row>
    <row r="35" spans="1:14" s="2" customFormat="1" ht="18" customHeight="1" x14ac:dyDescent="0.2">
      <c r="A35" s="135">
        <f t="shared" si="7"/>
        <v>17600</v>
      </c>
      <c r="B35" s="136">
        <v>53150</v>
      </c>
      <c r="C35" s="137">
        <f t="shared" ref="C35:C40" si="13">(B34-A34)*D34+C34</f>
        <v>1160</v>
      </c>
      <c r="D35" s="35">
        <v>0.12</v>
      </c>
      <c r="E35" s="36"/>
      <c r="F35" s="135">
        <f t="shared" si="8"/>
        <v>13100</v>
      </c>
      <c r="G35" s="136">
        <v>30875</v>
      </c>
      <c r="H35" s="137">
        <f t="shared" si="9"/>
        <v>580</v>
      </c>
      <c r="I35" s="35">
        <v>0.12</v>
      </c>
      <c r="K35" s="135">
        <f t="shared" si="10"/>
        <v>26200</v>
      </c>
      <c r="L35" s="136">
        <f t="shared" si="11"/>
        <v>61750</v>
      </c>
      <c r="M35" s="137">
        <f t="shared" si="12"/>
        <v>1160</v>
      </c>
      <c r="N35" s="35">
        <v>0.12</v>
      </c>
    </row>
    <row r="36" spans="1:14" s="2" customFormat="1" ht="18" customHeight="1" x14ac:dyDescent="0.2">
      <c r="A36" s="135">
        <f t="shared" si="7"/>
        <v>53150</v>
      </c>
      <c r="B36" s="136">
        <v>106525</v>
      </c>
      <c r="C36" s="137">
        <f t="shared" si="13"/>
        <v>5426</v>
      </c>
      <c r="D36" s="35">
        <v>0.22</v>
      </c>
      <c r="E36" s="36"/>
      <c r="F36" s="135">
        <f t="shared" si="8"/>
        <v>30875</v>
      </c>
      <c r="G36" s="136">
        <v>57563</v>
      </c>
      <c r="H36" s="137">
        <f t="shared" si="9"/>
        <v>2713</v>
      </c>
      <c r="I36" s="35">
        <v>0.22</v>
      </c>
      <c r="K36" s="135">
        <f t="shared" si="10"/>
        <v>61750</v>
      </c>
      <c r="L36" s="136">
        <f t="shared" si="11"/>
        <v>115126</v>
      </c>
      <c r="M36" s="137">
        <f t="shared" si="12"/>
        <v>5426</v>
      </c>
      <c r="N36" s="35">
        <v>0.22</v>
      </c>
    </row>
    <row r="37" spans="1:14" s="2" customFormat="1" ht="18" customHeight="1" x14ac:dyDescent="0.2">
      <c r="A37" s="135">
        <f t="shared" si="7"/>
        <v>106525</v>
      </c>
      <c r="B37" s="136">
        <v>197950</v>
      </c>
      <c r="C37" s="137">
        <f t="shared" si="13"/>
        <v>17168.5</v>
      </c>
      <c r="D37" s="35">
        <v>0.24</v>
      </c>
      <c r="E37" s="36"/>
      <c r="F37" s="135">
        <f t="shared" si="8"/>
        <v>57563</v>
      </c>
      <c r="G37" s="136">
        <v>103275</v>
      </c>
      <c r="H37" s="137">
        <f t="shared" si="9"/>
        <v>8584.36</v>
      </c>
      <c r="I37" s="35">
        <v>0.24</v>
      </c>
      <c r="K37" s="135">
        <f t="shared" si="10"/>
        <v>115126</v>
      </c>
      <c r="L37" s="136">
        <f t="shared" si="11"/>
        <v>206550</v>
      </c>
      <c r="M37" s="137">
        <f t="shared" si="12"/>
        <v>17168.72</v>
      </c>
      <c r="N37" s="35">
        <v>0.24</v>
      </c>
    </row>
    <row r="38" spans="1:14" s="2" customFormat="1" ht="18" customHeight="1" x14ac:dyDescent="0.2">
      <c r="A38" s="135">
        <f t="shared" si="7"/>
        <v>197950</v>
      </c>
      <c r="B38" s="136">
        <v>249725</v>
      </c>
      <c r="C38" s="137">
        <f t="shared" si="13"/>
        <v>39110.5</v>
      </c>
      <c r="D38" s="35">
        <v>0.32</v>
      </c>
      <c r="E38" s="36"/>
      <c r="F38" s="135">
        <f t="shared" si="8"/>
        <v>103275</v>
      </c>
      <c r="G38" s="136">
        <v>129163</v>
      </c>
      <c r="H38" s="137">
        <f t="shared" si="9"/>
        <v>19555.239999999998</v>
      </c>
      <c r="I38" s="35">
        <v>0.32</v>
      </c>
      <c r="K38" s="135">
        <f t="shared" si="10"/>
        <v>206550</v>
      </c>
      <c r="L38" s="136">
        <f t="shared" si="11"/>
        <v>258326</v>
      </c>
      <c r="M38" s="137">
        <f t="shared" si="12"/>
        <v>39110.479999999996</v>
      </c>
      <c r="N38" s="35">
        <v>0.32</v>
      </c>
    </row>
    <row r="39" spans="1:14" s="2" customFormat="1" ht="18" customHeight="1" x14ac:dyDescent="0.2">
      <c r="A39" s="135">
        <f t="shared" si="7"/>
        <v>249725</v>
      </c>
      <c r="B39" s="136">
        <v>615350</v>
      </c>
      <c r="C39" s="137">
        <f t="shared" si="13"/>
        <v>55678.5</v>
      </c>
      <c r="D39" s="35">
        <v>0.35</v>
      </c>
      <c r="E39" s="36"/>
      <c r="F39" s="135">
        <f t="shared" si="8"/>
        <v>129163</v>
      </c>
      <c r="G39" s="136">
        <v>311975</v>
      </c>
      <c r="H39" s="137">
        <f t="shared" si="9"/>
        <v>27839.399999999998</v>
      </c>
      <c r="I39" s="35">
        <v>0.35</v>
      </c>
      <c r="K39" s="135">
        <f t="shared" si="10"/>
        <v>258326</v>
      </c>
      <c r="L39" s="136">
        <f t="shared" si="11"/>
        <v>623950</v>
      </c>
      <c r="M39" s="137">
        <f t="shared" si="12"/>
        <v>55678.799999999996</v>
      </c>
      <c r="N39" s="35">
        <v>0.35</v>
      </c>
    </row>
    <row r="40" spans="1:14" s="2" customFormat="1" ht="18" customHeight="1" x14ac:dyDescent="0.2">
      <c r="A40" s="135">
        <f t="shared" si="7"/>
        <v>615350</v>
      </c>
      <c r="B40" s="136">
        <v>0</v>
      </c>
      <c r="C40" s="137">
        <f t="shared" si="13"/>
        <v>183647.25</v>
      </c>
      <c r="D40" s="35">
        <v>0.37</v>
      </c>
      <c r="E40" s="36"/>
      <c r="F40" s="135">
        <f t="shared" si="8"/>
        <v>311975</v>
      </c>
      <c r="G40" s="136">
        <v>0</v>
      </c>
      <c r="H40" s="137">
        <f t="shared" si="9"/>
        <v>91823.599999999991</v>
      </c>
      <c r="I40" s="35">
        <v>0.37</v>
      </c>
      <c r="K40" s="135">
        <f t="shared" si="10"/>
        <v>623950</v>
      </c>
      <c r="L40" s="136">
        <f t="shared" si="11"/>
        <v>0</v>
      </c>
      <c r="M40" s="137">
        <f t="shared" si="12"/>
        <v>183647.19999999998</v>
      </c>
      <c r="N40" s="35">
        <v>0.37</v>
      </c>
    </row>
    <row r="41" spans="1:14" s="5" customFormat="1" ht="15.75" x14ac:dyDescent="0.25">
      <c r="D41" s="6"/>
      <c r="E41" s="6"/>
    </row>
    <row r="42" spans="1:14" s="2" customFormat="1" ht="18" customHeight="1" x14ac:dyDescent="0.2">
      <c r="A42" s="38" t="s">
        <v>42</v>
      </c>
      <c r="B42" s="38"/>
      <c r="C42" s="38"/>
      <c r="D42" s="39"/>
      <c r="E42" s="39"/>
      <c r="F42" s="38" t="s">
        <v>42</v>
      </c>
      <c r="G42" s="38"/>
      <c r="H42" s="38"/>
      <c r="I42" s="38"/>
      <c r="K42" s="38" t="s">
        <v>42</v>
      </c>
      <c r="L42" s="38"/>
      <c r="M42" s="38"/>
      <c r="N42" s="38"/>
    </row>
    <row r="43" spans="1:14" s="2" customFormat="1" ht="31.5" customHeight="1" x14ac:dyDescent="0.2">
      <c r="A43" s="132" t="s">
        <v>45</v>
      </c>
      <c r="B43" s="130" t="s">
        <v>46</v>
      </c>
      <c r="C43" s="130" t="s">
        <v>48</v>
      </c>
      <c r="D43" s="133" t="s">
        <v>47</v>
      </c>
      <c r="E43" s="134"/>
      <c r="F43" s="132" t="s">
        <v>45</v>
      </c>
      <c r="G43" s="130" t="s">
        <v>46</v>
      </c>
      <c r="H43" s="130" t="s">
        <v>48</v>
      </c>
      <c r="I43" s="133" t="s">
        <v>47</v>
      </c>
      <c r="K43" s="132" t="s">
        <v>45</v>
      </c>
      <c r="L43" s="130" t="s">
        <v>46</v>
      </c>
      <c r="M43" s="130" t="s">
        <v>48</v>
      </c>
      <c r="N43" s="133" t="s">
        <v>47</v>
      </c>
    </row>
    <row r="44" spans="1:14" s="2" customFormat="1" ht="18" customHeight="1" x14ac:dyDescent="0.2">
      <c r="A44" s="135">
        <v>0</v>
      </c>
      <c r="B44" s="136">
        <v>13300</v>
      </c>
      <c r="C44" s="137">
        <v>0</v>
      </c>
      <c r="D44" s="35">
        <v>0</v>
      </c>
      <c r="E44" s="36"/>
      <c r="F44" s="135">
        <v>0</v>
      </c>
      <c r="G44" s="136">
        <v>10950</v>
      </c>
      <c r="H44" s="137">
        <v>0</v>
      </c>
      <c r="I44" s="35">
        <v>0</v>
      </c>
      <c r="K44" s="135">
        <v>0</v>
      </c>
      <c r="L44" s="136">
        <f>G44*2</f>
        <v>21900</v>
      </c>
      <c r="M44" s="137">
        <v>0</v>
      </c>
      <c r="N44" s="35">
        <v>0</v>
      </c>
    </row>
    <row r="45" spans="1:14" s="2" customFormat="1" ht="18" customHeight="1" x14ac:dyDescent="0.2">
      <c r="A45" s="135">
        <f t="shared" ref="A45:A51" si="14">B44</f>
        <v>13300</v>
      </c>
      <c r="B45" s="136">
        <v>29850</v>
      </c>
      <c r="C45" s="137">
        <f>(B44-A44)*D44+C44</f>
        <v>0</v>
      </c>
      <c r="D45" s="35">
        <v>0.1</v>
      </c>
      <c r="E45" s="36"/>
      <c r="F45" s="135">
        <f t="shared" ref="F45:F51" si="15">G44</f>
        <v>10950</v>
      </c>
      <c r="G45" s="136">
        <v>19225</v>
      </c>
      <c r="H45" s="137">
        <f>(G44-F44)*I44+H44</f>
        <v>0</v>
      </c>
      <c r="I45" s="35">
        <v>0.1</v>
      </c>
      <c r="K45" s="135">
        <f t="shared" ref="K45:K51" si="16">L44</f>
        <v>21900</v>
      </c>
      <c r="L45" s="136">
        <f t="shared" ref="L45:L51" si="17">G45*2</f>
        <v>38450</v>
      </c>
      <c r="M45" s="137">
        <f>(L44-K44)*N44+M44</f>
        <v>0</v>
      </c>
      <c r="N45" s="35">
        <v>0.1</v>
      </c>
    </row>
    <row r="46" spans="1:14" s="2" customFormat="1" ht="18" customHeight="1" x14ac:dyDescent="0.2">
      <c r="A46" s="135">
        <f t="shared" si="14"/>
        <v>29850</v>
      </c>
      <c r="B46" s="136">
        <v>76400</v>
      </c>
      <c r="C46" s="137">
        <f t="shared" ref="C46:C51" si="18">(B45-A45)*D45+C45</f>
        <v>1655</v>
      </c>
      <c r="D46" s="35">
        <v>0.12</v>
      </c>
      <c r="E46" s="36"/>
      <c r="F46" s="135">
        <f t="shared" si="15"/>
        <v>19225</v>
      </c>
      <c r="G46" s="136">
        <v>42500</v>
      </c>
      <c r="H46" s="137">
        <f t="shared" ref="H46:H51" si="19">(G45-F45)*I45+H45</f>
        <v>827.5</v>
      </c>
      <c r="I46" s="35">
        <v>0.12</v>
      </c>
      <c r="K46" s="135">
        <f t="shared" si="16"/>
        <v>38450</v>
      </c>
      <c r="L46" s="136">
        <f t="shared" si="17"/>
        <v>85000</v>
      </c>
      <c r="M46" s="137">
        <f t="shared" ref="M46:M51" si="20">(L45-K45)*N45+M45</f>
        <v>1655</v>
      </c>
      <c r="N46" s="35">
        <v>0.12</v>
      </c>
    </row>
    <row r="47" spans="1:14" s="2" customFormat="1" ht="18" customHeight="1" x14ac:dyDescent="0.2">
      <c r="A47" s="135">
        <f t="shared" si="14"/>
        <v>76400</v>
      </c>
      <c r="B47" s="136">
        <v>113800</v>
      </c>
      <c r="C47" s="137">
        <f t="shared" si="18"/>
        <v>7241</v>
      </c>
      <c r="D47" s="35">
        <v>0.22</v>
      </c>
      <c r="E47" s="36"/>
      <c r="F47" s="135">
        <f t="shared" si="15"/>
        <v>42500</v>
      </c>
      <c r="G47" s="136">
        <v>61200</v>
      </c>
      <c r="H47" s="137">
        <f t="shared" si="19"/>
        <v>3620.5</v>
      </c>
      <c r="I47" s="35">
        <v>0.22</v>
      </c>
      <c r="K47" s="135">
        <f t="shared" si="16"/>
        <v>85000</v>
      </c>
      <c r="L47" s="136">
        <f t="shared" si="17"/>
        <v>122400</v>
      </c>
      <c r="M47" s="137">
        <f t="shared" si="20"/>
        <v>7241</v>
      </c>
      <c r="N47" s="35">
        <v>0.22</v>
      </c>
    </row>
    <row r="48" spans="1:14" s="2" customFormat="1" ht="18" customHeight="1" x14ac:dyDescent="0.2">
      <c r="A48" s="135">
        <f t="shared" si="14"/>
        <v>113800</v>
      </c>
      <c r="B48" s="136">
        <v>205250</v>
      </c>
      <c r="C48" s="137">
        <f t="shared" si="18"/>
        <v>15469</v>
      </c>
      <c r="D48" s="35">
        <v>0.24</v>
      </c>
      <c r="E48" s="36"/>
      <c r="F48" s="135">
        <f t="shared" si="15"/>
        <v>61200</v>
      </c>
      <c r="G48" s="136">
        <v>106925</v>
      </c>
      <c r="H48" s="137">
        <f t="shared" si="19"/>
        <v>7734.5</v>
      </c>
      <c r="I48" s="35">
        <v>0.24</v>
      </c>
      <c r="K48" s="135">
        <f t="shared" si="16"/>
        <v>122400</v>
      </c>
      <c r="L48" s="136">
        <f t="shared" si="17"/>
        <v>213850</v>
      </c>
      <c r="M48" s="137">
        <f t="shared" si="20"/>
        <v>15469</v>
      </c>
      <c r="N48" s="35">
        <v>0.24</v>
      </c>
    </row>
    <row r="49" spans="1:14" s="2" customFormat="1" ht="18" customHeight="1" x14ac:dyDescent="0.2">
      <c r="A49" s="135">
        <f t="shared" si="14"/>
        <v>205250</v>
      </c>
      <c r="B49" s="136">
        <v>257000</v>
      </c>
      <c r="C49" s="137">
        <f t="shared" si="18"/>
        <v>37417</v>
      </c>
      <c r="D49" s="35">
        <v>0.32</v>
      </c>
      <c r="E49" s="36"/>
      <c r="F49" s="135">
        <f t="shared" si="15"/>
        <v>106925</v>
      </c>
      <c r="G49" s="136">
        <v>132800</v>
      </c>
      <c r="H49" s="137">
        <f t="shared" si="19"/>
        <v>18708.5</v>
      </c>
      <c r="I49" s="35">
        <v>0.32</v>
      </c>
      <c r="K49" s="135">
        <f t="shared" si="16"/>
        <v>213850</v>
      </c>
      <c r="L49" s="136">
        <f t="shared" si="17"/>
        <v>265600</v>
      </c>
      <c r="M49" s="137">
        <f t="shared" si="20"/>
        <v>37417</v>
      </c>
      <c r="N49" s="35">
        <v>0.32</v>
      </c>
    </row>
    <row r="50" spans="1:14" s="2" customFormat="1" ht="18" customHeight="1" x14ac:dyDescent="0.2">
      <c r="A50" s="135">
        <f t="shared" si="14"/>
        <v>257000</v>
      </c>
      <c r="B50" s="136">
        <v>622650</v>
      </c>
      <c r="C50" s="137">
        <f t="shared" si="18"/>
        <v>53977</v>
      </c>
      <c r="D50" s="35">
        <v>0.35</v>
      </c>
      <c r="E50" s="36"/>
      <c r="F50" s="135">
        <f t="shared" si="15"/>
        <v>132800</v>
      </c>
      <c r="G50" s="136">
        <v>315625</v>
      </c>
      <c r="H50" s="137">
        <f t="shared" si="19"/>
        <v>26988.5</v>
      </c>
      <c r="I50" s="35">
        <v>0.35</v>
      </c>
      <c r="K50" s="135">
        <f t="shared" si="16"/>
        <v>265600</v>
      </c>
      <c r="L50" s="136">
        <f t="shared" si="17"/>
        <v>631250</v>
      </c>
      <c r="M50" s="137">
        <f t="shared" si="20"/>
        <v>53977</v>
      </c>
      <c r="N50" s="35">
        <v>0.35</v>
      </c>
    </row>
    <row r="51" spans="1:14" s="2" customFormat="1" ht="18" customHeight="1" x14ac:dyDescent="0.2">
      <c r="A51" s="135">
        <f t="shared" si="14"/>
        <v>622650</v>
      </c>
      <c r="B51" s="136">
        <v>0</v>
      </c>
      <c r="C51" s="137">
        <f t="shared" si="18"/>
        <v>181954.5</v>
      </c>
      <c r="D51" s="35">
        <v>0.37</v>
      </c>
      <c r="E51" s="36"/>
      <c r="F51" s="135">
        <f t="shared" si="15"/>
        <v>315625</v>
      </c>
      <c r="G51" s="136">
        <v>0</v>
      </c>
      <c r="H51" s="137">
        <f t="shared" si="19"/>
        <v>90977.25</v>
      </c>
      <c r="I51" s="35">
        <v>0.37</v>
      </c>
      <c r="K51" s="135">
        <f t="shared" si="16"/>
        <v>631250</v>
      </c>
      <c r="L51" s="136">
        <f t="shared" si="17"/>
        <v>0</v>
      </c>
      <c r="M51" s="137">
        <f t="shared" si="20"/>
        <v>181954.5</v>
      </c>
      <c r="N51" s="35">
        <v>0.37</v>
      </c>
    </row>
    <row r="53" spans="1:14" ht="18" customHeight="1" x14ac:dyDescent="0.25">
      <c r="A53" s="5" t="s">
        <v>63</v>
      </c>
      <c r="B53" s="5"/>
      <c r="C53" s="5"/>
      <c r="D53" s="6"/>
    </row>
    <row r="54" spans="1:14" ht="18" customHeight="1" x14ac:dyDescent="0.25">
      <c r="A54" s="5" t="s">
        <v>62</v>
      </c>
      <c r="B54" s="5"/>
      <c r="C54" s="5"/>
      <c r="D54" s="6"/>
    </row>
    <row r="55" spans="1:14" ht="31.5" customHeight="1" x14ac:dyDescent="0.2">
      <c r="A55" s="130" t="s">
        <v>8</v>
      </c>
      <c r="B55" s="131" t="s">
        <v>10</v>
      </c>
      <c r="C55" s="131" t="s">
        <v>9</v>
      </c>
      <c r="D55" s="138"/>
    </row>
    <row r="56" spans="1:14" ht="18" customHeight="1" x14ac:dyDescent="0.2">
      <c r="A56" s="28" t="s">
        <v>27</v>
      </c>
      <c r="B56" s="137">
        <f t="shared" ref="B56:B61" si="21">$B$63/C56</f>
        <v>16.53846153846154</v>
      </c>
      <c r="C56" s="29">
        <v>260</v>
      </c>
      <c r="D56" s="2"/>
    </row>
    <row r="57" spans="1:14" ht="18" customHeight="1" x14ac:dyDescent="0.2">
      <c r="A57" s="28" t="s">
        <v>1</v>
      </c>
      <c r="B57" s="137">
        <f t="shared" si="21"/>
        <v>82.692307692307693</v>
      </c>
      <c r="C57" s="29">
        <v>52</v>
      </c>
      <c r="D57" s="2"/>
    </row>
    <row r="58" spans="1:14" ht="18" customHeight="1" x14ac:dyDescent="0.2">
      <c r="A58" s="28" t="s">
        <v>2</v>
      </c>
      <c r="B58" s="137">
        <f t="shared" si="21"/>
        <v>165.38461538461539</v>
      </c>
      <c r="C58" s="29">
        <v>26</v>
      </c>
      <c r="D58" s="2"/>
    </row>
    <row r="59" spans="1:14" ht="18" customHeight="1" x14ac:dyDescent="0.2">
      <c r="A59" s="28" t="s">
        <v>3</v>
      </c>
      <c r="B59" s="137">
        <f t="shared" si="21"/>
        <v>179.16666666666666</v>
      </c>
      <c r="C59" s="29">
        <v>24</v>
      </c>
      <c r="D59" s="2"/>
    </row>
    <row r="60" spans="1:14" ht="18" customHeight="1" x14ac:dyDescent="0.2">
      <c r="A60" s="28" t="s">
        <v>4</v>
      </c>
      <c r="B60" s="137">
        <f t="shared" si="21"/>
        <v>358.33333333333331</v>
      </c>
      <c r="C60" s="29">
        <v>12</v>
      </c>
      <c r="D60" s="2"/>
    </row>
    <row r="61" spans="1:14" ht="18" customHeight="1" x14ac:dyDescent="0.2">
      <c r="A61" s="28" t="s">
        <v>5</v>
      </c>
      <c r="B61" s="137">
        <f t="shared" si="21"/>
        <v>1075</v>
      </c>
      <c r="C61" s="29">
        <v>4</v>
      </c>
      <c r="D61" s="2"/>
    </row>
    <row r="62" spans="1:14" ht="18" customHeight="1" x14ac:dyDescent="0.2">
      <c r="A62" s="28" t="s">
        <v>6</v>
      </c>
      <c r="B62" s="137">
        <f>$B$63/C62</f>
        <v>2150</v>
      </c>
      <c r="C62" s="29">
        <v>2</v>
      </c>
      <c r="D62" s="2"/>
    </row>
    <row r="63" spans="1:14" ht="18" customHeight="1" x14ac:dyDescent="0.2">
      <c r="A63" s="28" t="s">
        <v>7</v>
      </c>
      <c r="B63" s="46">
        <v>4300</v>
      </c>
      <c r="C63" s="29">
        <v>1</v>
      </c>
      <c r="D63" s="139" t="s">
        <v>118</v>
      </c>
    </row>
  </sheetData>
  <mergeCells count="14">
    <mergeCell ref="F4:G4"/>
    <mergeCell ref="F9:G9"/>
    <mergeCell ref="K18:N18"/>
    <mergeCell ref="K19:N19"/>
    <mergeCell ref="A15:B15"/>
    <mergeCell ref="F5:G5"/>
    <mergeCell ref="F6:G6"/>
    <mergeCell ref="F10:G10"/>
    <mergeCell ref="F11:G11"/>
    <mergeCell ref="F12:G12"/>
    <mergeCell ref="A18:D18"/>
    <mergeCell ref="F18:I18"/>
    <mergeCell ref="A19:D19"/>
    <mergeCell ref="F19:I19"/>
  </mergeCells>
  <hyperlinks>
    <hyperlink ref="F9" r:id="rId1" display="Source: irs.gov/pub/irs-pdf/fw4.pdf" xr:uid="{E12D1D8A-9858-4293-B92C-5A992CA997E7}"/>
    <hyperlink ref="A15:B15" r:id="rId2" display="Source: irs.gov/pub/irs-pdf/p15t.pdf" xr:uid="{2D5FC565-94B6-4EFC-9AC8-91AA94A2ACA4}"/>
    <hyperlink ref="F4" r:id="rId3" display="Source: irs.gov/pub/irs-pdf/fw4.pdf" xr:uid="{E198865C-478A-4082-A66A-4D2CC58C37D7}"/>
  </hyperlinks>
  <pageMargins left="0.75" right="0.75" top="1" bottom="1" header="0.5" footer="0.5"/>
  <pageSetup paperSize="9"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I58"/>
  <sheetViews>
    <sheetView showGridLines="0" workbookViewId="0">
      <selection sqref="A1:XFD1"/>
    </sheetView>
  </sheetViews>
  <sheetFormatPr defaultRowHeight="12.75" x14ac:dyDescent="0.2"/>
  <cols>
    <col min="1" max="1" width="2.7109375" style="92" customWidth="1"/>
    <col min="2" max="2" width="74.42578125" style="92" customWidth="1"/>
    <col min="3" max="3" width="16.85546875" style="92" customWidth="1"/>
    <col min="4" max="16384" width="9.140625" style="92"/>
  </cols>
  <sheetData>
    <row r="1" spans="1:9" s="76" customFormat="1" ht="30" customHeight="1" x14ac:dyDescent="0.2">
      <c r="A1" s="72"/>
      <c r="B1" s="73" t="s">
        <v>24</v>
      </c>
      <c r="C1" s="74"/>
      <c r="D1" s="75"/>
      <c r="E1" s="75"/>
      <c r="F1" s="75"/>
      <c r="G1" s="75"/>
      <c r="H1" s="75"/>
    </row>
    <row r="2" spans="1:9" s="77" customFormat="1" ht="14.25" x14ac:dyDescent="0.2"/>
    <row r="3" spans="1:9" s="77" customFormat="1" ht="15" x14ac:dyDescent="0.2">
      <c r="B3" s="78" t="s">
        <v>91</v>
      </c>
    </row>
    <row r="4" spans="1:9" s="77" customFormat="1" ht="14.25" x14ac:dyDescent="0.2">
      <c r="B4" s="47" t="s">
        <v>97</v>
      </c>
    </row>
    <row r="5" spans="1:9" s="77" customFormat="1" ht="14.25" x14ac:dyDescent="0.2"/>
    <row r="6" spans="1:9" s="77" customFormat="1" ht="16.5" x14ac:dyDescent="0.2">
      <c r="B6" s="79" t="str">
        <f ca="1">"© 2013 - "&amp;YEAR(TODAY())&amp;" Spreadsheet123 LTD"</f>
        <v>© 2013 - 2024 Spreadsheet123 LTD</v>
      </c>
    </row>
    <row r="7" spans="1:9" s="77" customFormat="1" ht="14.25" x14ac:dyDescent="0.2"/>
    <row r="8" spans="1:9" s="77" customFormat="1" ht="16.5" x14ac:dyDescent="0.2">
      <c r="B8" s="79" t="s">
        <v>92</v>
      </c>
      <c r="C8" s="80"/>
      <c r="D8" s="80"/>
      <c r="E8" s="80"/>
      <c r="F8" s="80"/>
      <c r="G8" s="80"/>
      <c r="H8" s="80"/>
    </row>
    <row r="9" spans="1:9" s="77" customFormat="1" ht="16.5" x14ac:dyDescent="0.2">
      <c r="B9" s="79"/>
      <c r="C9" s="80"/>
      <c r="D9" s="80"/>
      <c r="E9" s="80"/>
      <c r="F9" s="80"/>
      <c r="G9" s="80"/>
      <c r="H9" s="80"/>
    </row>
    <row r="10" spans="1:9" s="77" customFormat="1" ht="33" x14ac:dyDescent="0.2">
      <c r="B10" s="81" t="s">
        <v>93</v>
      </c>
      <c r="C10" s="82"/>
      <c r="D10" s="82"/>
      <c r="E10" s="82"/>
      <c r="F10" s="82"/>
      <c r="G10" s="82"/>
      <c r="H10" s="82"/>
    </row>
    <row r="11" spans="1:9" s="77" customFormat="1" ht="16.5" x14ac:dyDescent="0.2">
      <c r="B11" s="83"/>
      <c r="C11" s="80"/>
      <c r="D11" s="80"/>
      <c r="E11" s="80"/>
      <c r="F11" s="80"/>
      <c r="G11" s="80"/>
      <c r="H11" s="80"/>
    </row>
    <row r="12" spans="1:9" s="77" customFormat="1" ht="66" x14ac:dyDescent="0.2">
      <c r="B12" s="84" t="s">
        <v>94</v>
      </c>
      <c r="C12" s="85"/>
      <c r="D12" s="85"/>
      <c r="E12" s="85"/>
      <c r="F12" s="85"/>
      <c r="G12" s="85"/>
      <c r="H12" s="85"/>
      <c r="I12" s="86"/>
    </row>
    <row r="13" spans="1:9" s="77" customFormat="1" ht="16.5" x14ac:dyDescent="0.2">
      <c r="B13" s="87"/>
      <c r="C13" s="88"/>
      <c r="D13" s="88"/>
      <c r="E13" s="88"/>
      <c r="F13" s="88"/>
      <c r="G13" s="88"/>
      <c r="H13" s="88"/>
      <c r="I13" s="89"/>
    </row>
    <row r="14" spans="1:9" s="77" customFormat="1" ht="49.5" x14ac:dyDescent="0.2">
      <c r="B14" s="81" t="s">
        <v>95</v>
      </c>
      <c r="C14" s="82"/>
      <c r="D14" s="82"/>
      <c r="E14" s="82"/>
      <c r="F14" s="82"/>
      <c r="G14" s="82"/>
      <c r="H14" s="82"/>
    </row>
    <row r="15" spans="1:9" s="77" customFormat="1" ht="16.5" x14ac:dyDescent="0.2">
      <c r="B15" s="80"/>
      <c r="C15" s="80"/>
      <c r="D15" s="80"/>
      <c r="E15" s="80"/>
      <c r="F15" s="80"/>
      <c r="G15" s="80"/>
      <c r="H15" s="80"/>
    </row>
    <row r="16" spans="1:9" s="77" customFormat="1" ht="16.5" x14ac:dyDescent="0.2">
      <c r="B16" s="90" t="s">
        <v>96</v>
      </c>
      <c r="C16" s="91"/>
      <c r="D16" s="80"/>
      <c r="E16" s="80"/>
      <c r="F16" s="80"/>
      <c r="G16" s="80"/>
      <c r="H16" s="80"/>
    </row>
    <row r="17" spans="2:9" s="77" customFormat="1" ht="16.5" x14ac:dyDescent="0.2">
      <c r="B17" s="47" t="s">
        <v>98</v>
      </c>
      <c r="C17" s="80"/>
      <c r="D17" s="80"/>
      <c r="E17" s="80"/>
      <c r="F17" s="80"/>
      <c r="G17" s="80"/>
      <c r="H17" s="80"/>
    </row>
    <row r="18" spans="2:9" x14ac:dyDescent="0.2">
      <c r="B18" s="93"/>
      <c r="C18" s="93"/>
      <c r="D18" s="93"/>
      <c r="E18" s="93"/>
      <c r="F18" s="93"/>
      <c r="G18" s="93"/>
      <c r="H18" s="93"/>
      <c r="I18" s="93"/>
    </row>
    <row r="19" spans="2:9" s="94" customFormat="1" ht="15" x14ac:dyDescent="0.2">
      <c r="B19" s="95"/>
      <c r="C19" s="95"/>
      <c r="D19" s="95"/>
      <c r="E19" s="95"/>
      <c r="F19" s="95"/>
      <c r="G19" s="95"/>
      <c r="H19" s="95"/>
      <c r="I19" s="95"/>
    </row>
    <row r="20" spans="2:9" ht="12.75" customHeight="1" x14ac:dyDescent="0.2"/>
    <row r="21" spans="2:9" x14ac:dyDescent="0.2">
      <c r="B21" s="96"/>
      <c r="C21" s="93"/>
      <c r="D21" s="93"/>
      <c r="E21" s="93"/>
      <c r="F21" s="93"/>
      <c r="G21" s="93"/>
      <c r="H21" s="93"/>
      <c r="I21" s="93"/>
    </row>
    <row r="22" spans="2:9" ht="12.75" customHeight="1" x14ac:dyDescent="0.2"/>
    <row r="23" spans="2:9" ht="12.75" customHeight="1" x14ac:dyDescent="0.2"/>
    <row r="24" spans="2:9" ht="12.75" customHeight="1" x14ac:dyDescent="0.2"/>
    <row r="25" spans="2:9" ht="15" x14ac:dyDescent="0.25">
      <c r="B25" s="97"/>
      <c r="C25" s="97"/>
      <c r="D25" s="97"/>
      <c r="E25" s="97"/>
      <c r="F25" s="97"/>
      <c r="G25" s="97"/>
      <c r="H25" s="97"/>
      <c r="I25" s="97"/>
    </row>
    <row r="26" spans="2:9" ht="15" x14ac:dyDescent="0.25">
      <c r="B26" s="97"/>
      <c r="C26" s="97"/>
      <c r="D26" s="97"/>
      <c r="E26" s="97"/>
      <c r="F26" s="97"/>
      <c r="G26" s="97"/>
      <c r="H26" s="97"/>
      <c r="I26" s="97"/>
    </row>
    <row r="27" spans="2:9" ht="15" x14ac:dyDescent="0.25">
      <c r="B27" s="98"/>
      <c r="C27" s="98"/>
      <c r="D27" s="98"/>
      <c r="E27" s="98"/>
      <c r="F27" s="98"/>
      <c r="G27" s="98"/>
      <c r="H27" s="98"/>
      <c r="I27" s="98"/>
    </row>
    <row r="28" spans="2:9" ht="15" x14ac:dyDescent="0.25">
      <c r="B28" s="98"/>
      <c r="C28" s="98"/>
      <c r="D28" s="98"/>
      <c r="E28" s="98"/>
      <c r="F28" s="98"/>
      <c r="G28" s="98"/>
      <c r="H28" s="98"/>
      <c r="I28" s="98"/>
    </row>
    <row r="29" spans="2:9" ht="15" x14ac:dyDescent="0.25">
      <c r="B29" s="98"/>
      <c r="C29" s="98"/>
      <c r="D29" s="98"/>
      <c r="E29" s="98"/>
      <c r="F29" s="98"/>
      <c r="G29" s="98"/>
      <c r="H29" s="98"/>
      <c r="I29" s="98"/>
    </row>
    <row r="30" spans="2:9" x14ac:dyDescent="0.2">
      <c r="B30" s="93"/>
      <c r="C30" s="93"/>
      <c r="D30" s="93"/>
      <c r="E30" s="93"/>
      <c r="F30" s="93"/>
      <c r="G30" s="93"/>
      <c r="H30" s="93"/>
      <c r="I30" s="93"/>
    </row>
    <row r="31" spans="2:9" s="94" customFormat="1" ht="15" x14ac:dyDescent="0.2">
      <c r="B31" s="95"/>
      <c r="C31" s="95"/>
      <c r="D31" s="95"/>
      <c r="E31" s="95"/>
      <c r="F31" s="95"/>
      <c r="G31" s="95"/>
      <c r="H31" s="95"/>
      <c r="I31" s="95"/>
    </row>
    <row r="32" spans="2:9" x14ac:dyDescent="0.2">
      <c r="B32" s="99"/>
      <c r="C32" s="99"/>
      <c r="D32" s="99"/>
      <c r="E32" s="99"/>
      <c r="F32" s="99"/>
      <c r="G32" s="99"/>
      <c r="H32" s="99"/>
      <c r="I32" s="99"/>
    </row>
    <row r="33" spans="2:9" x14ac:dyDescent="0.2">
      <c r="B33" s="99"/>
      <c r="C33" s="99"/>
      <c r="D33" s="99"/>
      <c r="E33" s="99"/>
      <c r="F33" s="99"/>
      <c r="G33" s="99"/>
      <c r="H33" s="99"/>
      <c r="I33" s="99"/>
    </row>
    <row r="34" spans="2:9" x14ac:dyDescent="0.2">
      <c r="B34" s="99"/>
    </row>
    <row r="35" spans="2:9" x14ac:dyDescent="0.2">
      <c r="B35" s="99"/>
      <c r="C35" s="99"/>
      <c r="D35" s="99"/>
      <c r="E35" s="99"/>
      <c r="F35" s="99"/>
      <c r="G35" s="99"/>
      <c r="H35" s="99"/>
      <c r="I35" s="99"/>
    </row>
    <row r="36" spans="2:9" x14ac:dyDescent="0.2">
      <c r="B36" s="93"/>
      <c r="C36" s="93"/>
      <c r="D36" s="93"/>
      <c r="E36" s="93"/>
      <c r="F36" s="93"/>
      <c r="G36" s="93"/>
      <c r="H36" s="93"/>
      <c r="I36" s="93"/>
    </row>
    <row r="37" spans="2:9" s="94" customFormat="1" ht="15" x14ac:dyDescent="0.2">
      <c r="B37" s="95"/>
      <c r="C37" s="95"/>
      <c r="D37" s="95"/>
      <c r="E37" s="95"/>
      <c r="F37" s="95"/>
      <c r="G37" s="95"/>
      <c r="H37" s="95"/>
      <c r="I37" s="95"/>
    </row>
    <row r="38" spans="2:9" ht="12.75" customHeight="1" x14ac:dyDescent="0.2"/>
    <row r="39" spans="2:9" ht="12.75" customHeight="1" x14ac:dyDescent="0.2"/>
    <row r="40" spans="2:9" x14ac:dyDescent="0.2">
      <c r="B40" s="93"/>
      <c r="C40" s="93"/>
      <c r="D40" s="93"/>
      <c r="E40" s="93"/>
      <c r="F40" s="93"/>
      <c r="G40" s="93"/>
      <c r="H40" s="93"/>
      <c r="I40" s="93"/>
    </row>
    <row r="41" spans="2:9" s="94" customFormat="1" ht="15" x14ac:dyDescent="0.2">
      <c r="B41" s="95"/>
      <c r="C41" s="95"/>
      <c r="D41" s="95"/>
      <c r="E41" s="95"/>
      <c r="F41" s="95"/>
      <c r="G41" s="95"/>
      <c r="H41" s="95"/>
      <c r="I41" s="95"/>
    </row>
    <row r="42" spans="2:9" ht="12.75" customHeight="1" x14ac:dyDescent="0.2"/>
    <row r="43" spans="2:9" ht="12.75" customHeight="1" x14ac:dyDescent="0.2"/>
    <row r="44" spans="2:9" ht="12.75" customHeight="1" x14ac:dyDescent="0.2"/>
    <row r="45" spans="2:9" ht="12.75" customHeight="1" x14ac:dyDescent="0.2"/>
    <row r="46" spans="2:9" ht="12.75" customHeight="1" x14ac:dyDescent="0.2"/>
    <row r="47" spans="2:9" ht="12.75" customHeight="1" x14ac:dyDescent="0.2"/>
    <row r="48" spans="2:9" ht="12.75" customHeight="1" x14ac:dyDescent="0.2"/>
    <row r="49" spans="2:9" ht="12.75" customHeight="1" x14ac:dyDescent="0.2"/>
    <row r="50" spans="2:9" x14ac:dyDescent="0.2">
      <c r="B50" s="93"/>
      <c r="C50" s="93"/>
      <c r="D50" s="93"/>
      <c r="E50" s="93"/>
      <c r="F50" s="93"/>
      <c r="G50" s="93"/>
      <c r="H50" s="93"/>
      <c r="I50" s="93"/>
    </row>
    <row r="51" spans="2:9" s="100" customFormat="1" ht="9" x14ac:dyDescent="0.15">
      <c r="B51" s="101"/>
      <c r="C51" s="102"/>
      <c r="D51" s="102"/>
      <c r="E51" s="102"/>
      <c r="F51" s="102"/>
      <c r="G51" s="102"/>
      <c r="H51" s="102"/>
      <c r="I51" s="102"/>
    </row>
    <row r="52" spans="2:9" s="100" customFormat="1" ht="9" x14ac:dyDescent="0.15">
      <c r="B52" s="102"/>
      <c r="C52" s="102"/>
      <c r="D52" s="102"/>
      <c r="E52" s="102"/>
      <c r="F52" s="102"/>
      <c r="G52" s="102"/>
      <c r="H52" s="102"/>
      <c r="I52" s="102"/>
    </row>
    <row r="53" spans="2:9" s="100" customFormat="1" ht="9" x14ac:dyDescent="0.15">
      <c r="B53" s="102"/>
      <c r="C53" s="102"/>
      <c r="D53" s="102"/>
      <c r="E53" s="102"/>
      <c r="F53" s="102"/>
      <c r="G53" s="102"/>
      <c r="H53" s="102"/>
      <c r="I53" s="102"/>
    </row>
    <row r="54" spans="2:9" x14ac:dyDescent="0.2">
      <c r="B54" s="93"/>
      <c r="C54" s="93"/>
      <c r="D54" s="93"/>
      <c r="E54" s="93"/>
      <c r="F54" s="93"/>
      <c r="G54" s="93"/>
      <c r="H54" s="93"/>
      <c r="I54" s="93"/>
    </row>
    <row r="55" spans="2:9" s="94" customFormat="1" ht="15" x14ac:dyDescent="0.2">
      <c r="B55" s="95"/>
      <c r="C55" s="95"/>
      <c r="D55" s="95"/>
      <c r="E55" s="95"/>
      <c r="F55" s="95"/>
      <c r="G55" s="95"/>
      <c r="H55" s="95"/>
      <c r="I55" s="95"/>
    </row>
    <row r="56" spans="2:9" ht="12.75" customHeight="1" x14ac:dyDescent="0.2"/>
    <row r="57" spans="2:9" x14ac:dyDescent="0.2">
      <c r="B57" s="93"/>
      <c r="C57" s="93"/>
      <c r="D57" s="93"/>
      <c r="E57" s="93"/>
      <c r="F57" s="93"/>
      <c r="G57" s="93"/>
      <c r="H57" s="93"/>
      <c r="I57" s="93"/>
    </row>
    <row r="58" spans="2:9" x14ac:dyDescent="0.2">
      <c r="B58" s="93"/>
      <c r="C58" s="93"/>
      <c r="D58" s="93"/>
      <c r="E58" s="93"/>
      <c r="F58" s="93"/>
      <c r="G58" s="93"/>
      <c r="H58" s="93"/>
      <c r="I58" s="93"/>
    </row>
  </sheetData>
  <phoneticPr fontId="3" type="noConversion"/>
  <hyperlinks>
    <hyperlink ref="B17" r:id="rId1" xr:uid="{7C468B9F-7548-48F9-8643-D4E5DA497433}"/>
    <hyperlink ref="B4" r:id="rId2" xr:uid="{4CA2600D-E05B-4DCA-AE09-6B69E434F7A8}"/>
  </hyperlinks>
  <pageMargins left="0.55118110236220474" right="0.35433070866141736" top="0.98425196850393704" bottom="0.98425196850393704" header="0.51181102362204722" footer="0.51181102362204722"/>
  <pageSetup scale="90" orientation="portrait" r:id="rId3"/>
  <headerFooter alignWithMargins="0">
    <oddFooter>&amp;L© 2009 Spreadsheet123.com&amp;RCompany Payroll by Spreadsheet123.com</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Paycheck Calculator</vt:lpstr>
      <vt:lpstr>Federal Tax Tables NEW</vt:lpstr>
      <vt:lpstr>©</vt:lpstr>
      <vt:lpstr>'Paycheck Calculator'!Print_Area</vt:lpstr>
    </vt:vector>
  </TitlesOfParts>
  <Company>Spreadsheet123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Paycheck Calculator</dc:title>
  <dc:creator>Spreadsheet123.com</dc:creator>
  <dc:description>© 2013 - 2024 Spreadsheet123 LTD. All rights reserved</dc:description>
  <cp:lastModifiedBy>Tony Robinson</cp:lastModifiedBy>
  <cp:lastPrinted>2020-12-28T19:57:58Z</cp:lastPrinted>
  <dcterms:created xsi:type="dcterms:W3CDTF">2009-09-04T21:29:45Z</dcterms:created>
  <dcterms:modified xsi:type="dcterms:W3CDTF">2024-03-09T23:18:13Z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2013 - 2024 Spreadsheet123 LTD.</vt:lpwstr>
  </property>
  <property fmtid="{D5CDD505-2E9C-101B-9397-08002B2CF9AE}" pid="3" name="Version">
    <vt:lpwstr>1.0.4</vt:lpwstr>
  </property>
  <property fmtid="{D5CDD505-2E9C-101B-9397-08002B2CF9AE}" pid="4" name="Source">
    <vt:lpwstr>https://www.spreadsheet123.com/calculators/net-paycheck-calculator</vt:lpwstr>
  </property>
  <property fmtid="{D5CDD505-2E9C-101B-9397-08002B2CF9AE}" pid="5" name="Year">
    <vt:lpwstr>2024</vt:lpwstr>
  </property>
</Properties>
</file>